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codeName="ThisWorkbook"/>
  <mc:AlternateContent xmlns:mc="http://schemas.openxmlformats.org/markup-compatibility/2006">
    <mc:Choice Requires="x15">
      <x15ac:absPath xmlns:x15ac="http://schemas.microsoft.com/office/spreadsheetml/2010/11/ac" url="C:\Users\juanitas\Desktop\"/>
    </mc:Choice>
  </mc:AlternateContent>
  <xr:revisionPtr revIDLastSave="0" documentId="13_ncr:1_{63FC063D-4784-4EBE-858A-8F6418505105}" xr6:coauthVersionLast="47" xr6:coauthVersionMax="47" xr10:uidLastSave="{00000000-0000-0000-0000-000000000000}"/>
  <workbookProtection workbookAlgorithmName="SHA-512" workbookHashValue="WvLVqZGWxGBk+sSRt0TiM+ZkYAnRfldnVJqDAbllLkOcKNBvALcAfXLxhlEDt6besohcCxN95W496Zzrx4oxMA==" workbookSaltValue="PFZ5ScxMnsVx/Awq3EMNLw==" workbookSpinCount="100000" lockStructure="1"/>
  <bookViews>
    <workbookView xWindow="-120" yWindow="-120" windowWidth="29040" windowHeight="15720" xr2:uid="{2532EE6D-1D37-4302-A971-4A30757C22E2}"/>
  </bookViews>
  <sheets>
    <sheet name="Estimator" sheetId="1" r:id="rId1"/>
    <sheet name="Estimator Instructions" sheetId="7" r:id="rId2"/>
    <sheet name="middleman (hidden)" sheetId="4" state="hidden" r:id="rId3"/>
    <sheet name="permutations paste (hidden)" sheetId="5" state="hidden" r:id="rId4"/>
  </sheets>
  <definedNames>
    <definedName name="_xlnm._FilterDatabase" localSheetId="3" hidden="1">'permutations paste (hidden)'!$A$1:$EM$199</definedName>
    <definedName name="bill">Estimator!$C$10</definedName>
    <definedName name="central_post">'middleman (hidden)'!$C$95:$C$106</definedName>
    <definedName name="cooktop_oven">'middleman (hidden)'!$C$61</definedName>
    <definedName name="ductless_post">'middleman (hidden)'!$C$81:$C$94</definedName>
    <definedName name="dwelling">Estimator!$C$9</definedName>
    <definedName name="ERrange">'middleman (hidden)'!$C$62</definedName>
    <definedName name="ERrangecooktop">'middleman (hidden)'!#REF!</definedName>
    <definedName name="gasrange">'middleman (hidden)'!$C$61:$C$62</definedName>
    <definedName name="HVACpre">'middleman (hidden)'!$B$81:$B$82,'middleman (hidden)'!$B$83:$B$84</definedName>
    <definedName name="induction">'middleman (hidden)'!$C$59</definedName>
    <definedName name="oven">'middleman (hidden)'!$C$60</definedName>
    <definedName name="PV">Estimator!$C$11</definedName>
    <definedName name="range_any">'middleman (hidden)'!$C$62:$C$62</definedName>
    <definedName name="tank">'middleman (hidden)'!$C$74:$C$77</definedName>
    <definedName name="tankless">'middleman (hidden)'!$C$73</definedName>
    <definedName name="water40">'middleman (hidden)'!$C$74:$C$76</definedName>
    <definedName name="water50">'middleman (hidden)'!$C$75:$C$77</definedName>
    <definedName name="water60">'middleman (hidden)'!$C$76:$C$77</definedName>
    <definedName name="water75">'middleman (hidden)'!$C$77</definedName>
    <definedName name="wh_option1">'middleman (hidden)'!$B$73</definedName>
    <definedName name="wh_option2">'middleman (hidden)'!$B$74</definedName>
    <definedName name="wh_option3">'middleman (hidden)'!$B$75</definedName>
    <definedName name="wh_option4">'middleman (hidden)'!$B$76</definedName>
    <definedName name="wh_option5">'middleman (hidden)'!$B$77</definedName>
    <definedName name="wh_option6">'middleman (hidden)'!$B$78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9" i="1" l="1"/>
  <c r="D29" i="1"/>
  <c r="A92" i="4" l="1" a="1"/>
  <c r="A92" i="4" s="1"/>
  <c r="B17" i="4"/>
  <c r="B15" i="4"/>
  <c r="E37" i="4" l="1"/>
  <c r="E36" i="4"/>
  <c r="G29" i="1" l="1"/>
  <c r="E29" i="1"/>
  <c r="L7" i="4" l="1"/>
  <c r="L6" i="4"/>
  <c r="L5" i="4"/>
  <c r="L4" i="4"/>
  <c r="L3" i="4"/>
  <c r="K179" i="5"/>
  <c r="K180" i="5"/>
  <c r="K181" i="5"/>
  <c r="K182" i="5"/>
  <c r="K183" i="5"/>
  <c r="K184" i="5"/>
  <c r="K185" i="5"/>
  <c r="K186" i="5"/>
  <c r="K187" i="5"/>
  <c r="K188" i="5"/>
  <c r="K189" i="5"/>
  <c r="K190" i="5"/>
  <c r="K191" i="5"/>
  <c r="K192" i="5"/>
  <c r="K193" i="5"/>
  <c r="K194" i="5"/>
  <c r="K195" i="5"/>
  <c r="K196" i="5"/>
  <c r="K197" i="5"/>
  <c r="K198" i="5"/>
  <c r="K199" i="5"/>
  <c r="K178" i="5"/>
  <c r="K176" i="5"/>
  <c r="K175" i="5"/>
  <c r="K174" i="5"/>
  <c r="K173" i="5"/>
  <c r="K172" i="5"/>
  <c r="K171" i="5"/>
  <c r="K170" i="5"/>
  <c r="K169" i="5"/>
  <c r="K168" i="5"/>
  <c r="K167" i="5"/>
  <c r="K166" i="5"/>
  <c r="K165" i="5"/>
  <c r="K164" i="5"/>
  <c r="K163" i="5"/>
  <c r="K162" i="5"/>
  <c r="K161" i="5"/>
  <c r="K160" i="5"/>
  <c r="K159" i="5"/>
  <c r="K158" i="5"/>
  <c r="K157" i="5"/>
  <c r="K156" i="5"/>
  <c r="K155" i="5"/>
  <c r="K154" i="5"/>
  <c r="K153" i="5"/>
  <c r="K152" i="5"/>
  <c r="K151" i="5"/>
  <c r="K150" i="5"/>
  <c r="K149" i="5"/>
  <c r="K148" i="5"/>
  <c r="K147" i="5"/>
  <c r="K146" i="5"/>
  <c r="K145" i="5"/>
  <c r="K144" i="5"/>
  <c r="K143" i="5"/>
  <c r="K142" i="5"/>
  <c r="K141" i="5"/>
  <c r="K140" i="5"/>
  <c r="K139" i="5"/>
  <c r="K138" i="5"/>
  <c r="K137" i="5"/>
  <c r="K136" i="5"/>
  <c r="K135" i="5"/>
  <c r="K134" i="5"/>
  <c r="K133" i="5"/>
  <c r="K132" i="5"/>
  <c r="K131" i="5"/>
  <c r="K130" i="5"/>
  <c r="K129" i="5"/>
  <c r="K128" i="5"/>
  <c r="K127" i="5"/>
  <c r="K126" i="5"/>
  <c r="K125" i="5"/>
  <c r="K124" i="5"/>
  <c r="K123" i="5"/>
  <c r="K122" i="5"/>
  <c r="K121" i="5"/>
  <c r="K120" i="5"/>
  <c r="K119" i="5"/>
  <c r="K118" i="5"/>
  <c r="K117" i="5"/>
  <c r="K116" i="5"/>
  <c r="K115" i="5"/>
  <c r="K114" i="5"/>
  <c r="K113" i="5"/>
  <c r="K112" i="5"/>
  <c r="K111" i="5"/>
  <c r="K110" i="5"/>
  <c r="K109" i="5"/>
  <c r="K108" i="5"/>
  <c r="K107" i="5"/>
  <c r="K106" i="5"/>
  <c r="K105" i="5"/>
  <c r="K104" i="5"/>
  <c r="K103" i="5"/>
  <c r="K102" i="5"/>
  <c r="K101" i="5"/>
  <c r="K100" i="5"/>
  <c r="K99" i="5"/>
  <c r="K98" i="5"/>
  <c r="K97" i="5"/>
  <c r="K96" i="5"/>
  <c r="K95" i="5"/>
  <c r="K94" i="5"/>
  <c r="K93" i="5"/>
  <c r="K92" i="5"/>
  <c r="K91" i="5"/>
  <c r="K90" i="5"/>
  <c r="K89" i="5"/>
  <c r="K88" i="5"/>
  <c r="K87" i="5"/>
  <c r="K86" i="5"/>
  <c r="K85" i="5"/>
  <c r="K84" i="5"/>
  <c r="K83" i="5"/>
  <c r="K82" i="5"/>
  <c r="K81" i="5"/>
  <c r="K80" i="5"/>
  <c r="K79" i="5"/>
  <c r="K78" i="5"/>
  <c r="K77" i="5"/>
  <c r="K76" i="5"/>
  <c r="K75" i="5"/>
  <c r="K74" i="5"/>
  <c r="K73" i="5"/>
  <c r="K72" i="5"/>
  <c r="K71" i="5"/>
  <c r="K70" i="5"/>
  <c r="K69" i="5"/>
  <c r="K68" i="5"/>
  <c r="K67" i="5"/>
  <c r="K66" i="5"/>
  <c r="K65" i="5"/>
  <c r="K63" i="5"/>
  <c r="K62" i="5"/>
  <c r="K61" i="5"/>
  <c r="K60" i="5"/>
  <c r="K59" i="5"/>
  <c r="K58" i="5"/>
  <c r="K57" i="5"/>
  <c r="K56" i="5"/>
  <c r="K55" i="5"/>
  <c r="K54" i="5"/>
  <c r="K53" i="5"/>
  <c r="K52" i="5"/>
  <c r="K51" i="5"/>
  <c r="K50" i="5"/>
  <c r="K49" i="5"/>
  <c r="K48" i="5"/>
  <c r="K47" i="5"/>
  <c r="K46" i="5"/>
  <c r="K45" i="5"/>
  <c r="K44" i="5"/>
  <c r="K43" i="5"/>
  <c r="K42" i="5"/>
  <c r="K41" i="5"/>
  <c r="K40" i="5"/>
  <c r="K39" i="5"/>
  <c r="K38" i="5"/>
  <c r="K37" i="5"/>
  <c r="K36" i="5"/>
  <c r="K35" i="5"/>
  <c r="K34" i="5"/>
  <c r="K33" i="5"/>
  <c r="K32" i="5"/>
  <c r="K31" i="5"/>
  <c r="K30" i="5"/>
  <c r="K29" i="5"/>
  <c r="K28" i="5"/>
  <c r="K27" i="5"/>
  <c r="K26" i="5"/>
  <c r="K25" i="5"/>
  <c r="K24" i="5"/>
  <c r="K23" i="5"/>
  <c r="K22" i="5"/>
  <c r="K21" i="5"/>
  <c r="K20" i="5"/>
  <c r="K19" i="5"/>
  <c r="K18" i="5"/>
  <c r="K17" i="5"/>
  <c r="K16" i="5"/>
  <c r="K12" i="5"/>
  <c r="K13" i="5"/>
  <c r="K14" i="5"/>
  <c r="K11" i="5"/>
  <c r="K9" i="5"/>
  <c r="K8" i="5"/>
  <c r="K4" i="5"/>
  <c r="K5" i="5"/>
  <c r="K6" i="5"/>
  <c r="K3" i="5"/>
  <c r="C29" i="1"/>
  <c r="C38" i="1" l="1"/>
  <c r="J199" i="5" l="1"/>
  <c r="J198" i="5"/>
  <c r="J197" i="5"/>
  <c r="J196" i="5"/>
  <c r="J195" i="5"/>
  <c r="J194" i="5"/>
  <c r="J193" i="5"/>
  <c r="J192" i="5"/>
  <c r="J191" i="5"/>
  <c r="J190" i="5"/>
  <c r="J189" i="5"/>
  <c r="J188" i="5"/>
  <c r="J187" i="5"/>
  <c r="J186" i="5"/>
  <c r="J185" i="5"/>
  <c r="J184" i="5"/>
  <c r="J183" i="5"/>
  <c r="J182" i="5"/>
  <c r="J181" i="5"/>
  <c r="J180" i="5"/>
  <c r="J179" i="5"/>
  <c r="J178" i="5"/>
  <c r="J176" i="5"/>
  <c r="J175" i="5"/>
  <c r="J174" i="5"/>
  <c r="J173" i="5"/>
  <c r="J172" i="5"/>
  <c r="J171" i="5"/>
  <c r="J170" i="5"/>
  <c r="J169" i="5"/>
  <c r="J168" i="5"/>
  <c r="J167" i="5"/>
  <c r="J166" i="5"/>
  <c r="J165" i="5"/>
  <c r="J164" i="5"/>
  <c r="J163" i="5"/>
  <c r="J162" i="5"/>
  <c r="J161" i="5"/>
  <c r="J160" i="5"/>
  <c r="J159" i="5"/>
  <c r="J158" i="5"/>
  <c r="J157" i="5"/>
  <c r="J156" i="5"/>
  <c r="J155" i="5"/>
  <c r="J154" i="5"/>
  <c r="J153" i="5"/>
  <c r="J152" i="5"/>
  <c r="J151" i="5"/>
  <c r="J150" i="5"/>
  <c r="J149" i="5"/>
  <c r="J148" i="5"/>
  <c r="J147" i="5"/>
  <c r="J146" i="5"/>
  <c r="J145" i="5"/>
  <c r="J144" i="5"/>
  <c r="J143" i="5"/>
  <c r="J142" i="5"/>
  <c r="J141" i="5"/>
  <c r="J140" i="5"/>
  <c r="J139" i="5"/>
  <c r="J138" i="5"/>
  <c r="J137" i="5"/>
  <c r="J136" i="5"/>
  <c r="J135" i="5"/>
  <c r="J134" i="5"/>
  <c r="J133" i="5"/>
  <c r="J132" i="5"/>
  <c r="J131" i="5"/>
  <c r="J130" i="5"/>
  <c r="J129" i="5"/>
  <c r="J128" i="5"/>
  <c r="J127" i="5"/>
  <c r="J126" i="5"/>
  <c r="J125" i="5"/>
  <c r="J124" i="5"/>
  <c r="J123" i="5"/>
  <c r="J122" i="5"/>
  <c r="J121" i="5"/>
  <c r="J120" i="5"/>
  <c r="J119" i="5"/>
  <c r="J118" i="5"/>
  <c r="J117" i="5"/>
  <c r="J116" i="5"/>
  <c r="J115" i="5"/>
  <c r="J114" i="5"/>
  <c r="J113" i="5"/>
  <c r="J112" i="5"/>
  <c r="J111" i="5"/>
  <c r="J110" i="5"/>
  <c r="J109" i="5"/>
  <c r="J108" i="5"/>
  <c r="J107" i="5"/>
  <c r="J106" i="5"/>
  <c r="J105" i="5"/>
  <c r="J104" i="5"/>
  <c r="J103" i="5"/>
  <c r="J102" i="5"/>
  <c r="J101" i="5"/>
  <c r="J100" i="5"/>
  <c r="J99" i="5"/>
  <c r="J98" i="5"/>
  <c r="J97" i="5"/>
  <c r="J96" i="5"/>
  <c r="J95" i="5"/>
  <c r="J94" i="5"/>
  <c r="J93" i="5"/>
  <c r="J92" i="5"/>
  <c r="J91" i="5"/>
  <c r="J90" i="5"/>
  <c r="J89" i="5"/>
  <c r="J88" i="5"/>
  <c r="J87" i="5"/>
  <c r="J86" i="5"/>
  <c r="J85" i="5"/>
  <c r="J84" i="5"/>
  <c r="J83" i="5"/>
  <c r="J82" i="5"/>
  <c r="J81" i="5"/>
  <c r="J80" i="5"/>
  <c r="J79" i="5"/>
  <c r="J78" i="5"/>
  <c r="J77" i="5"/>
  <c r="J76" i="5"/>
  <c r="J75" i="5"/>
  <c r="J74" i="5"/>
  <c r="J73" i="5"/>
  <c r="J72" i="5"/>
  <c r="J71" i="5"/>
  <c r="J70" i="5"/>
  <c r="J69" i="5"/>
  <c r="J68" i="5"/>
  <c r="J67" i="5"/>
  <c r="J66" i="5"/>
  <c r="J65" i="5"/>
  <c r="J63" i="5"/>
  <c r="J62" i="5"/>
  <c r="J61" i="5"/>
  <c r="J60" i="5"/>
  <c r="J59" i="5"/>
  <c r="J58" i="5"/>
  <c r="J57" i="5"/>
  <c r="J56" i="5"/>
  <c r="J55" i="5"/>
  <c r="J54" i="5"/>
  <c r="J53" i="5"/>
  <c r="J52" i="5"/>
  <c r="J51" i="5"/>
  <c r="J50" i="5"/>
  <c r="J49" i="5"/>
  <c r="J48" i="5"/>
  <c r="J47" i="5"/>
  <c r="J46" i="5"/>
  <c r="J45" i="5"/>
  <c r="J44" i="5"/>
  <c r="J43" i="5"/>
  <c r="J42" i="5"/>
  <c r="J41" i="5"/>
  <c r="J40" i="5"/>
  <c r="J39" i="5"/>
  <c r="J38" i="5"/>
  <c r="J37" i="5"/>
  <c r="J36" i="5"/>
  <c r="J35" i="5"/>
  <c r="J34" i="5"/>
  <c r="J33" i="5"/>
  <c r="J32" i="5"/>
  <c r="J31" i="5"/>
  <c r="J30" i="5"/>
  <c r="J29" i="5"/>
  <c r="J28" i="5"/>
  <c r="J27" i="5"/>
  <c r="J26" i="5"/>
  <c r="J25" i="5"/>
  <c r="J24" i="5"/>
  <c r="J23" i="5"/>
  <c r="J22" i="5"/>
  <c r="J21" i="5"/>
  <c r="J20" i="5"/>
  <c r="J19" i="5"/>
  <c r="J18" i="5"/>
  <c r="J17" i="5"/>
  <c r="J16" i="5"/>
  <c r="J14" i="5"/>
  <c r="J13" i="5"/>
  <c r="J12" i="5"/>
  <c r="J11" i="5"/>
  <c r="J9" i="5"/>
  <c r="J8" i="5"/>
  <c r="J6" i="5"/>
  <c r="J5" i="5"/>
  <c r="J4" i="5"/>
  <c r="J3" i="5"/>
  <c r="D7" i="4"/>
  <c r="D6" i="4"/>
  <c r="D5" i="4"/>
  <c r="D4" i="4"/>
  <c r="D3" i="4"/>
  <c r="F12" i="5" l="1"/>
  <c r="G12" i="5"/>
  <c r="H12" i="5"/>
  <c r="I12" i="5"/>
  <c r="F13" i="5"/>
  <c r="G13" i="5"/>
  <c r="H13" i="5"/>
  <c r="I13" i="5"/>
  <c r="F14" i="5"/>
  <c r="G14" i="5"/>
  <c r="H14" i="5"/>
  <c r="I14" i="5"/>
  <c r="E12" i="5"/>
  <c r="E13" i="5"/>
  <c r="E14" i="5"/>
  <c r="E11" i="5"/>
  <c r="B34" i="4" l="1"/>
  <c r="F66" i="5" l="1"/>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65" i="5"/>
  <c r="F37" i="4"/>
  <c r="G37" i="4" s="1"/>
  <c r="G36" i="4"/>
  <c r="F32" i="4"/>
  <c r="G32" i="4" s="1"/>
  <c r="F31" i="4"/>
  <c r="G31" i="4" s="1"/>
  <c r="F30" i="4"/>
  <c r="G30" i="4" s="1"/>
  <c r="B22" i="4"/>
  <c r="G33" i="4" l="1"/>
  <c r="B29" i="4" s="1"/>
  <c r="G38" i="4"/>
  <c r="B30" i="4" s="1"/>
  <c r="F178" i="5" l="1"/>
  <c r="F179" i="5"/>
  <c r="F180" i="5"/>
  <c r="F181" i="5"/>
  <c r="F182" i="5"/>
  <c r="F183" i="5"/>
  <c r="F184" i="5"/>
  <c r="F185" i="5"/>
  <c r="F186" i="5"/>
  <c r="F187" i="5"/>
  <c r="F188" i="5"/>
  <c r="F189" i="5"/>
  <c r="F190" i="5"/>
  <c r="F191" i="5"/>
  <c r="F192" i="5"/>
  <c r="F193" i="5"/>
  <c r="F194" i="5"/>
  <c r="F195" i="5"/>
  <c r="F196" i="5"/>
  <c r="F197" i="5"/>
  <c r="F198" i="5"/>
  <c r="F199" i="5"/>
  <c r="I63" i="5"/>
  <c r="H63" i="5"/>
  <c r="G63" i="5"/>
  <c r="I62" i="5"/>
  <c r="H62" i="5"/>
  <c r="G62" i="5"/>
  <c r="I61" i="5"/>
  <c r="H61" i="5"/>
  <c r="G61" i="5"/>
  <c r="I60" i="5"/>
  <c r="H60" i="5"/>
  <c r="G60" i="5"/>
  <c r="I59" i="5"/>
  <c r="H59" i="5"/>
  <c r="G59" i="5"/>
  <c r="I58" i="5"/>
  <c r="H58" i="5"/>
  <c r="G58" i="5"/>
  <c r="I57" i="5"/>
  <c r="H57" i="5"/>
  <c r="G57" i="5"/>
  <c r="I56" i="5"/>
  <c r="H56" i="5"/>
  <c r="G56" i="5"/>
  <c r="I55" i="5"/>
  <c r="H55" i="5"/>
  <c r="G55" i="5"/>
  <c r="I54" i="5"/>
  <c r="H54" i="5"/>
  <c r="G54" i="5"/>
  <c r="I53" i="5"/>
  <c r="H53" i="5"/>
  <c r="G53" i="5"/>
  <c r="I52" i="5"/>
  <c r="H52" i="5"/>
  <c r="G52" i="5"/>
  <c r="I51" i="5"/>
  <c r="H51" i="5"/>
  <c r="G51" i="5"/>
  <c r="I50" i="5"/>
  <c r="H50" i="5"/>
  <c r="G50" i="5"/>
  <c r="I49" i="5"/>
  <c r="H49" i="5"/>
  <c r="G49" i="5"/>
  <c r="I48" i="5"/>
  <c r="H48" i="5"/>
  <c r="G48" i="5"/>
  <c r="I47" i="5"/>
  <c r="H47" i="5"/>
  <c r="G47" i="5"/>
  <c r="I46" i="5"/>
  <c r="H46" i="5"/>
  <c r="G46" i="5"/>
  <c r="I45" i="5"/>
  <c r="H45" i="5"/>
  <c r="G45" i="5"/>
  <c r="I44" i="5"/>
  <c r="H44" i="5"/>
  <c r="G44" i="5"/>
  <c r="I43" i="5"/>
  <c r="H43" i="5"/>
  <c r="G43" i="5"/>
  <c r="I42" i="5"/>
  <c r="H42" i="5"/>
  <c r="G42" i="5"/>
  <c r="I41" i="5"/>
  <c r="H41" i="5"/>
  <c r="G41" i="5"/>
  <c r="I40" i="5"/>
  <c r="H40" i="5"/>
  <c r="G40" i="5"/>
  <c r="I39" i="5"/>
  <c r="H39" i="5"/>
  <c r="G39" i="5"/>
  <c r="I38" i="5"/>
  <c r="H38" i="5"/>
  <c r="G38" i="5"/>
  <c r="I37" i="5"/>
  <c r="H37" i="5"/>
  <c r="G37" i="5"/>
  <c r="I36" i="5"/>
  <c r="H36" i="5"/>
  <c r="G36" i="5"/>
  <c r="I35" i="5"/>
  <c r="H35" i="5"/>
  <c r="G35" i="5"/>
  <c r="I34" i="5"/>
  <c r="H34" i="5"/>
  <c r="G34" i="5"/>
  <c r="I33" i="5"/>
  <c r="H33" i="5"/>
  <c r="G33" i="5"/>
  <c r="I32" i="5"/>
  <c r="H32" i="5"/>
  <c r="G32" i="5"/>
  <c r="I31" i="5"/>
  <c r="H31" i="5"/>
  <c r="G31" i="5"/>
  <c r="I30" i="5"/>
  <c r="H30" i="5"/>
  <c r="G30" i="5"/>
  <c r="I29" i="5"/>
  <c r="H29" i="5"/>
  <c r="G29" i="5"/>
  <c r="I28" i="5"/>
  <c r="H28" i="5"/>
  <c r="G28" i="5"/>
  <c r="I27" i="5"/>
  <c r="H27" i="5"/>
  <c r="G27" i="5"/>
  <c r="I26" i="5"/>
  <c r="H26" i="5"/>
  <c r="G26" i="5"/>
  <c r="I25" i="5"/>
  <c r="H25" i="5"/>
  <c r="G25" i="5"/>
  <c r="I24" i="5"/>
  <c r="H24" i="5"/>
  <c r="G24" i="5"/>
  <c r="I23" i="5"/>
  <c r="H23" i="5"/>
  <c r="G23" i="5"/>
  <c r="I22" i="5"/>
  <c r="H22" i="5"/>
  <c r="G22" i="5"/>
  <c r="I21" i="5"/>
  <c r="H21" i="5"/>
  <c r="G21" i="5"/>
  <c r="I20" i="5"/>
  <c r="H20" i="5"/>
  <c r="G20" i="5"/>
  <c r="I19" i="5"/>
  <c r="H19" i="5"/>
  <c r="G19" i="5"/>
  <c r="I18" i="5"/>
  <c r="H18" i="5"/>
  <c r="G18" i="5"/>
  <c r="I17" i="5"/>
  <c r="H17" i="5"/>
  <c r="G17" i="5"/>
  <c r="I16" i="5"/>
  <c r="H16" i="5"/>
  <c r="G16" i="5"/>
  <c r="F55" i="5"/>
  <c r="F54" i="5"/>
  <c r="F53" i="5"/>
  <c r="F52" i="5"/>
  <c r="F51" i="5"/>
  <c r="F50" i="5"/>
  <c r="F49" i="5"/>
  <c r="F48" i="5"/>
  <c r="F47" i="5"/>
  <c r="F46" i="5"/>
  <c r="F45" i="5"/>
  <c r="F44" i="5"/>
  <c r="F43" i="5"/>
  <c r="F42" i="5"/>
  <c r="F41" i="5"/>
  <c r="F40" i="5"/>
  <c r="F39" i="5"/>
  <c r="F38" i="5"/>
  <c r="F37" i="5"/>
  <c r="F36" i="5"/>
  <c r="F35" i="5"/>
  <c r="F34" i="5"/>
  <c r="F33" i="5"/>
  <c r="F32" i="5"/>
  <c r="F31" i="5"/>
  <c r="F30" i="5"/>
  <c r="F29" i="5"/>
  <c r="F28" i="5"/>
  <c r="F27" i="5"/>
  <c r="F26" i="5"/>
  <c r="F25" i="5"/>
  <c r="F24" i="5"/>
  <c r="F23" i="5"/>
  <c r="F22" i="5"/>
  <c r="F21" i="5"/>
  <c r="F20" i="5"/>
  <c r="F19" i="5"/>
  <c r="F18" i="5"/>
  <c r="F17" i="5"/>
  <c r="F16" i="5"/>
  <c r="G66" i="5"/>
  <c r="H66" i="5"/>
  <c r="I66" i="5"/>
  <c r="G67" i="5"/>
  <c r="H67" i="5"/>
  <c r="I67" i="5"/>
  <c r="G68" i="5"/>
  <c r="H68" i="5"/>
  <c r="I68" i="5"/>
  <c r="G69" i="5"/>
  <c r="H69" i="5"/>
  <c r="I69" i="5"/>
  <c r="G70" i="5"/>
  <c r="H70" i="5"/>
  <c r="I70" i="5"/>
  <c r="G71" i="5"/>
  <c r="H71" i="5"/>
  <c r="I71" i="5"/>
  <c r="G72" i="5"/>
  <c r="H72" i="5"/>
  <c r="I72" i="5"/>
  <c r="G73" i="5"/>
  <c r="H73" i="5"/>
  <c r="I73" i="5"/>
  <c r="G74" i="5"/>
  <c r="H74" i="5"/>
  <c r="I74" i="5"/>
  <c r="G75" i="5"/>
  <c r="H75" i="5"/>
  <c r="I75" i="5"/>
  <c r="G76" i="5"/>
  <c r="H76" i="5"/>
  <c r="I76" i="5"/>
  <c r="G77" i="5"/>
  <c r="H77" i="5"/>
  <c r="I77" i="5"/>
  <c r="G78" i="5"/>
  <c r="H78" i="5"/>
  <c r="I78" i="5"/>
  <c r="G79" i="5"/>
  <c r="H79" i="5"/>
  <c r="I79" i="5"/>
  <c r="G80" i="5"/>
  <c r="H80" i="5"/>
  <c r="I80" i="5"/>
  <c r="G81" i="5"/>
  <c r="H81" i="5"/>
  <c r="I81" i="5"/>
  <c r="G82" i="5"/>
  <c r="H82" i="5"/>
  <c r="I82" i="5"/>
  <c r="G83" i="5"/>
  <c r="H83" i="5"/>
  <c r="I83" i="5"/>
  <c r="G84" i="5"/>
  <c r="H84" i="5"/>
  <c r="I84" i="5"/>
  <c r="G85" i="5"/>
  <c r="H85" i="5"/>
  <c r="I85" i="5"/>
  <c r="G86" i="5"/>
  <c r="H86" i="5"/>
  <c r="I86" i="5"/>
  <c r="G87" i="5"/>
  <c r="H87" i="5"/>
  <c r="I87" i="5"/>
  <c r="G88" i="5"/>
  <c r="H88" i="5"/>
  <c r="I88" i="5"/>
  <c r="G89" i="5"/>
  <c r="H89" i="5"/>
  <c r="I89" i="5"/>
  <c r="G90" i="5"/>
  <c r="H90" i="5"/>
  <c r="I90" i="5"/>
  <c r="G91" i="5"/>
  <c r="H91" i="5"/>
  <c r="I91" i="5"/>
  <c r="G92" i="5"/>
  <c r="H92" i="5"/>
  <c r="I92" i="5"/>
  <c r="G93" i="5"/>
  <c r="H93" i="5"/>
  <c r="I93" i="5"/>
  <c r="G94" i="5"/>
  <c r="H94" i="5"/>
  <c r="I94" i="5"/>
  <c r="G95" i="5"/>
  <c r="H95" i="5"/>
  <c r="I95" i="5"/>
  <c r="G96" i="5"/>
  <c r="H96" i="5"/>
  <c r="I96" i="5"/>
  <c r="G97" i="5"/>
  <c r="H97" i="5"/>
  <c r="I97" i="5"/>
  <c r="G98" i="5"/>
  <c r="H98" i="5"/>
  <c r="I98" i="5"/>
  <c r="G99" i="5"/>
  <c r="H99" i="5"/>
  <c r="I99" i="5"/>
  <c r="G100" i="5"/>
  <c r="H100" i="5"/>
  <c r="I100" i="5"/>
  <c r="G101" i="5"/>
  <c r="H101" i="5"/>
  <c r="I101" i="5"/>
  <c r="G102" i="5"/>
  <c r="H102" i="5"/>
  <c r="I102" i="5"/>
  <c r="G103" i="5"/>
  <c r="H103" i="5"/>
  <c r="I103" i="5"/>
  <c r="G104" i="5"/>
  <c r="H104" i="5"/>
  <c r="I104" i="5"/>
  <c r="G105" i="5"/>
  <c r="H105" i="5"/>
  <c r="I105" i="5"/>
  <c r="G106" i="5"/>
  <c r="H106" i="5"/>
  <c r="I106" i="5"/>
  <c r="G107" i="5"/>
  <c r="H107" i="5"/>
  <c r="I107" i="5"/>
  <c r="G108" i="5"/>
  <c r="H108" i="5"/>
  <c r="I108" i="5"/>
  <c r="G109" i="5"/>
  <c r="H109" i="5"/>
  <c r="I109" i="5"/>
  <c r="G110" i="5"/>
  <c r="H110" i="5"/>
  <c r="I110" i="5"/>
  <c r="G111" i="5"/>
  <c r="H111" i="5"/>
  <c r="I111" i="5"/>
  <c r="G112" i="5"/>
  <c r="H112" i="5"/>
  <c r="I112" i="5"/>
  <c r="G113" i="5"/>
  <c r="H113" i="5"/>
  <c r="I113" i="5"/>
  <c r="G114" i="5"/>
  <c r="H114" i="5"/>
  <c r="I114" i="5"/>
  <c r="G115" i="5"/>
  <c r="H115" i="5"/>
  <c r="I115" i="5"/>
  <c r="G116" i="5"/>
  <c r="H116" i="5"/>
  <c r="I116" i="5"/>
  <c r="G117" i="5"/>
  <c r="H117" i="5"/>
  <c r="I117" i="5"/>
  <c r="G118" i="5"/>
  <c r="H118" i="5"/>
  <c r="I118" i="5"/>
  <c r="G119" i="5"/>
  <c r="H119" i="5"/>
  <c r="I119" i="5"/>
  <c r="G120" i="5"/>
  <c r="H120" i="5"/>
  <c r="I120" i="5"/>
  <c r="G121" i="5"/>
  <c r="H121" i="5"/>
  <c r="I121" i="5"/>
  <c r="G122" i="5"/>
  <c r="H122" i="5"/>
  <c r="I122" i="5"/>
  <c r="G123" i="5"/>
  <c r="H123" i="5"/>
  <c r="I123" i="5"/>
  <c r="G124" i="5"/>
  <c r="H124" i="5"/>
  <c r="I124" i="5"/>
  <c r="G125" i="5"/>
  <c r="H125" i="5"/>
  <c r="I125" i="5"/>
  <c r="G126" i="5"/>
  <c r="H126" i="5"/>
  <c r="I126" i="5"/>
  <c r="G127" i="5"/>
  <c r="H127" i="5"/>
  <c r="I127" i="5"/>
  <c r="G128" i="5"/>
  <c r="H128" i="5"/>
  <c r="I128" i="5"/>
  <c r="G129" i="5"/>
  <c r="H129" i="5"/>
  <c r="I129" i="5"/>
  <c r="G130" i="5"/>
  <c r="H130" i="5"/>
  <c r="I130" i="5"/>
  <c r="G131" i="5"/>
  <c r="H131" i="5"/>
  <c r="I131" i="5"/>
  <c r="G132" i="5"/>
  <c r="H132" i="5"/>
  <c r="I132" i="5"/>
  <c r="G133" i="5"/>
  <c r="H133" i="5"/>
  <c r="I133" i="5"/>
  <c r="G134" i="5"/>
  <c r="H134" i="5"/>
  <c r="I134" i="5"/>
  <c r="G135" i="5"/>
  <c r="H135" i="5"/>
  <c r="I135" i="5"/>
  <c r="G136" i="5"/>
  <c r="H136" i="5"/>
  <c r="I136" i="5"/>
  <c r="G137" i="5"/>
  <c r="H137" i="5"/>
  <c r="I137" i="5"/>
  <c r="G138" i="5"/>
  <c r="H138" i="5"/>
  <c r="I138" i="5"/>
  <c r="G139" i="5"/>
  <c r="H139" i="5"/>
  <c r="I139" i="5"/>
  <c r="G140" i="5"/>
  <c r="H140" i="5"/>
  <c r="I140" i="5"/>
  <c r="G141" i="5"/>
  <c r="H141" i="5"/>
  <c r="I141" i="5"/>
  <c r="G142" i="5"/>
  <c r="H142" i="5"/>
  <c r="I142" i="5"/>
  <c r="G143" i="5"/>
  <c r="H143" i="5"/>
  <c r="I143" i="5"/>
  <c r="G144" i="5"/>
  <c r="H144" i="5"/>
  <c r="I144" i="5"/>
  <c r="G145" i="5"/>
  <c r="H145" i="5"/>
  <c r="I145" i="5"/>
  <c r="G146" i="5"/>
  <c r="H146" i="5"/>
  <c r="I146" i="5"/>
  <c r="G147" i="5"/>
  <c r="H147" i="5"/>
  <c r="I147" i="5"/>
  <c r="G148" i="5"/>
  <c r="H148" i="5"/>
  <c r="I148" i="5"/>
  <c r="G149" i="5"/>
  <c r="H149" i="5"/>
  <c r="I149" i="5"/>
  <c r="G150" i="5"/>
  <c r="H150" i="5"/>
  <c r="I150" i="5"/>
  <c r="G151" i="5"/>
  <c r="H151" i="5"/>
  <c r="I151" i="5"/>
  <c r="G152" i="5"/>
  <c r="H152" i="5"/>
  <c r="I152" i="5"/>
  <c r="G153" i="5"/>
  <c r="H153" i="5"/>
  <c r="I153" i="5"/>
  <c r="G154" i="5"/>
  <c r="H154" i="5"/>
  <c r="I154" i="5"/>
  <c r="G155" i="5"/>
  <c r="H155" i="5"/>
  <c r="I155" i="5"/>
  <c r="G156" i="5"/>
  <c r="H156" i="5"/>
  <c r="I156" i="5"/>
  <c r="G157" i="5"/>
  <c r="H157" i="5"/>
  <c r="I157" i="5"/>
  <c r="G158" i="5"/>
  <c r="H158" i="5"/>
  <c r="I158" i="5"/>
  <c r="G159" i="5"/>
  <c r="H159" i="5"/>
  <c r="I159" i="5"/>
  <c r="G160" i="5"/>
  <c r="H160" i="5"/>
  <c r="I160" i="5"/>
  <c r="G161" i="5"/>
  <c r="H161" i="5"/>
  <c r="I161" i="5"/>
  <c r="G162" i="5"/>
  <c r="H162" i="5"/>
  <c r="I162" i="5"/>
  <c r="G163" i="5"/>
  <c r="H163" i="5"/>
  <c r="I163" i="5"/>
  <c r="G164" i="5"/>
  <c r="H164" i="5"/>
  <c r="I164" i="5"/>
  <c r="G165" i="5"/>
  <c r="H165" i="5"/>
  <c r="I165" i="5"/>
  <c r="G166" i="5"/>
  <c r="H166" i="5"/>
  <c r="I166" i="5"/>
  <c r="G167" i="5"/>
  <c r="H167" i="5"/>
  <c r="I167" i="5"/>
  <c r="G168" i="5"/>
  <c r="H168" i="5"/>
  <c r="I168" i="5"/>
  <c r="G169" i="5"/>
  <c r="H169" i="5"/>
  <c r="I169" i="5"/>
  <c r="G170" i="5"/>
  <c r="H170" i="5"/>
  <c r="I170" i="5"/>
  <c r="G171" i="5"/>
  <c r="H171" i="5"/>
  <c r="I171" i="5"/>
  <c r="G172" i="5"/>
  <c r="H172" i="5"/>
  <c r="I172" i="5"/>
  <c r="G173" i="5"/>
  <c r="H173" i="5"/>
  <c r="I173" i="5"/>
  <c r="G174" i="5"/>
  <c r="H174" i="5"/>
  <c r="I174" i="5"/>
  <c r="G175" i="5"/>
  <c r="H175" i="5"/>
  <c r="I175" i="5"/>
  <c r="G176" i="5"/>
  <c r="H176" i="5"/>
  <c r="I176" i="5"/>
  <c r="F57" i="5"/>
  <c r="F58" i="5"/>
  <c r="F59" i="5"/>
  <c r="F60" i="5"/>
  <c r="F61" i="5"/>
  <c r="F62" i="5"/>
  <c r="F63" i="5"/>
  <c r="F56" i="5"/>
  <c r="F11" i="5"/>
  <c r="F9" i="5" l="1"/>
  <c r="F8" i="5"/>
  <c r="C7" i="4"/>
  <c r="B7" i="4"/>
  <c r="C6" i="4"/>
  <c r="B6" i="4"/>
  <c r="C5" i="4"/>
  <c r="B5" i="4"/>
  <c r="A3" i="5"/>
  <c r="E5" i="4" l="1"/>
  <c r="E6" i="4"/>
  <c r="E7" i="4"/>
  <c r="M7" i="4" l="1"/>
  <c r="G28" i="1" s="1"/>
  <c r="F177" i="5"/>
  <c r="C4" i="4" l="1"/>
  <c r="B4" i="4"/>
  <c r="C3" i="4"/>
  <c r="B3" i="4"/>
  <c r="E3" i="4" l="1"/>
  <c r="E4" i="4"/>
  <c r="F64" i="5" l="1"/>
  <c r="F15" i="5"/>
  <c r="F7" i="5"/>
  <c r="F2" i="5"/>
  <c r="I65" i="5"/>
  <c r="I11" i="5"/>
  <c r="I9" i="5"/>
  <c r="I8" i="5"/>
  <c r="I6" i="5"/>
  <c r="I5" i="5"/>
  <c r="I4" i="5"/>
  <c r="I3" i="5"/>
  <c r="A4" i="5"/>
  <c r="A5" i="5" s="1"/>
  <c r="A6" i="5" s="1"/>
  <c r="A7" i="5" s="1"/>
  <c r="A8" i="5" s="1"/>
  <c r="A9" i="5" s="1"/>
  <c r="A10" i="5" s="1"/>
  <c r="F3" i="5"/>
  <c r="F4" i="5"/>
  <c r="F5" i="5"/>
  <c r="F6" i="5"/>
  <c r="H65" i="5"/>
  <c r="G65" i="5"/>
  <c r="H11" i="5"/>
  <c r="G11" i="5"/>
  <c r="H9" i="5"/>
  <c r="G9" i="5"/>
  <c r="H8" i="5"/>
  <c r="G8" i="5"/>
  <c r="H6" i="5"/>
  <c r="G6" i="5"/>
  <c r="H5" i="5"/>
  <c r="G5" i="5"/>
  <c r="H4" i="5"/>
  <c r="G4" i="5"/>
  <c r="H3" i="5"/>
  <c r="G3" i="5"/>
  <c r="M3" i="4" l="1"/>
  <c r="M6" i="4"/>
  <c r="F28" i="1" s="1"/>
  <c r="M5" i="4"/>
  <c r="E28" i="1" s="1"/>
  <c r="M4" i="4"/>
  <c r="D28" i="1" s="1"/>
  <c r="F7" i="4"/>
  <c r="F6" i="4"/>
  <c r="F5" i="4"/>
  <c r="H5" i="4" s="1"/>
  <c r="F3" i="4"/>
  <c r="F4" i="4"/>
  <c r="H4" i="4" s="1"/>
  <c r="G3" i="4"/>
  <c r="G7" i="4"/>
  <c r="G5" i="4"/>
  <c r="G6" i="4"/>
  <c r="G4" i="4"/>
  <c r="A11" i="5"/>
  <c r="M8" i="4" l="1"/>
  <c r="C28" i="1"/>
  <c r="C37" i="1" s="1"/>
  <c r="A12" i="5"/>
  <c r="A13" i="5" s="1"/>
  <c r="A14" i="5" s="1"/>
  <c r="A15" i="5" s="1"/>
  <c r="C33" i="1"/>
  <c r="F33" i="1"/>
  <c r="G33" i="1"/>
  <c r="H3" i="4"/>
  <c r="H7" i="4"/>
  <c r="H6" i="4"/>
  <c r="E33" i="1"/>
  <c r="D33" i="1"/>
  <c r="K5" i="4"/>
  <c r="E34" i="1" s="1"/>
  <c r="K3" i="4"/>
  <c r="C34" i="1" s="1"/>
  <c r="I6" i="4"/>
  <c r="K6" i="4"/>
  <c r="F34" i="1" s="1"/>
  <c r="I4" i="4"/>
  <c r="J4" i="4" s="1"/>
  <c r="K4" i="4"/>
  <c r="D34" i="1" s="1"/>
  <c r="I7" i="4"/>
  <c r="K7" i="4"/>
  <c r="G34" i="1" s="1"/>
  <c r="I5" i="4"/>
  <c r="J5" i="4" s="1"/>
  <c r="I3" i="4"/>
  <c r="A16" i="5" l="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A174" i="5" s="1"/>
  <c r="A175" i="5" s="1"/>
  <c r="A176" i="5" s="1"/>
  <c r="A177" i="5" s="1"/>
  <c r="A178" i="5" s="1"/>
  <c r="A179" i="5" s="1"/>
  <c r="A180" i="5" s="1"/>
  <c r="A181" i="5" s="1"/>
  <c r="A182" i="5" s="1"/>
  <c r="A183" i="5" s="1"/>
  <c r="A184" i="5" s="1"/>
  <c r="A185" i="5" s="1"/>
  <c r="A186" i="5" s="1"/>
  <c r="A187" i="5" s="1"/>
  <c r="A188" i="5" s="1"/>
  <c r="A189" i="5" s="1"/>
  <c r="A190" i="5" s="1"/>
  <c r="A191" i="5" s="1"/>
  <c r="A192" i="5" s="1"/>
  <c r="A193" i="5" s="1"/>
  <c r="A194" i="5" s="1"/>
  <c r="A195" i="5" s="1"/>
  <c r="A196" i="5" s="1"/>
  <c r="A197" i="5" s="1"/>
  <c r="A198" i="5" s="1"/>
  <c r="A199" i="5" s="1"/>
  <c r="J6" i="4"/>
  <c r="F31" i="1" s="1"/>
  <c r="J3" i="4"/>
  <c r="J7" i="4"/>
  <c r="G31" i="1" s="1"/>
  <c r="D31" i="1"/>
  <c r="B12" i="4"/>
  <c r="E31" i="1"/>
  <c r="B11" i="4"/>
  <c r="K8" i="4"/>
  <c r="C39" i="1"/>
  <c r="B9" i="4" l="1"/>
  <c r="B13" i="4"/>
  <c r="C31" i="1"/>
  <c r="B10" i="4"/>
  <c r="J8" i="4"/>
  <c r="C49" i="1"/>
  <c r="C53" i="1" s="1"/>
  <c r="B14" i="4" l="1"/>
  <c r="B16" i="4" s="1"/>
  <c r="C52" i="1"/>
  <c r="C51" i="1"/>
  <c r="B18" i="4" l="1"/>
  <c r="B19" i="4" s="1"/>
  <c r="C42" i="1" s="1"/>
  <c r="B20" i="4" l="1"/>
  <c r="C41" i="1" s="1"/>
  <c r="C43" i="1" l="1"/>
  <c r="C47" i="1" l="1"/>
  <c r="C45" i="1"/>
  <c r="G32" i="1"/>
  <c r="C46" i="1"/>
  <c r="E32" i="1"/>
  <c r="F32" i="1"/>
  <c r="C32" i="1"/>
  <c r="D3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Zeph</author>
  </authors>
  <commentList>
    <comment ref="C24" authorId="0" shapeId="0" xr:uid="{131F0EC3-7211-43DD-A1CF-741AC86276B5}">
      <text>
        <r>
          <rPr>
            <b/>
            <u/>
            <sz val="9"/>
            <color indexed="81"/>
            <rFont val="Arial"/>
            <family val="2"/>
          </rPr>
          <t>Definitions:</t>
        </r>
        <r>
          <rPr>
            <sz val="9"/>
            <color indexed="81"/>
            <rFont val="Arial"/>
            <family val="2"/>
          </rPr>
          <t xml:space="preserve">
</t>
        </r>
        <r>
          <rPr>
            <b/>
            <sz val="9"/>
            <color indexed="81"/>
            <rFont val="Arial"/>
            <family val="2"/>
          </rPr>
          <t>Heating Seasonal Performance Factor (HSPF):</t>
        </r>
        <r>
          <rPr>
            <sz val="9"/>
            <color indexed="81"/>
            <rFont val="Arial"/>
            <family val="2"/>
          </rPr>
          <t xml:space="preserve"> is the ratio of the amount of heat output transferred during the heating season per on each unit of electricity used. A more efficient heat pump has a higher HSPF.
</t>
        </r>
        <r>
          <rPr>
            <b/>
            <sz val="9"/>
            <color indexed="81"/>
            <rFont val="Arial"/>
            <family val="2"/>
          </rPr>
          <t>Seasonal Energy Efficiency Rating (SEER):</t>
        </r>
        <r>
          <rPr>
            <sz val="9"/>
            <color indexed="81"/>
            <rFont val="Arial"/>
            <family val="2"/>
          </rPr>
          <t xml:space="preserve"> measures air conditioning and heat pump cooling efficiency. SEER is calculated by the cooling output for a typical cooling season divided by the total electric energy used.
Note that the Department of Energy has recently revamped their rating system to 'SEER2.'  Therefore, options for SEER-rated and SEER2-rated equipment are included to accommodate both rating systems.  
For more information abotut this rating system, see:  https://www.seer2.com/</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<sst xmlns="http://schemas.openxmlformats.org/spreadsheetml/2006/main" count="12283" uniqueCount="1101">
  <si>
    <t>Alameda Municipal Power Residential Electrification Estimator</t>
  </si>
  <si>
    <t xml:space="preserve">Welcome! This tool is designed to estimate enery savings and energy bill cost savings resulting from the replacement of gas appliances with electric appliances, otherwise known as 'electrification.'  Other electrification benefits include reducing greenhouse gas emissions and improving health, safety and comfort. </t>
  </si>
  <si>
    <t>For more information on electrification, visit the Alameda Municipal Power website at:</t>
  </si>
  <si>
    <t xml:space="preserve">https://www.alamedamp.com/rebates </t>
  </si>
  <si>
    <t>Step 1) Home Information</t>
  </si>
  <si>
    <t>Zip Code</t>
  </si>
  <si>
    <t>Home Type</t>
  </si>
  <si>
    <t>Single Family</t>
  </si>
  <si>
    <t>Monthly Utility Bill (Gas+Electric)</t>
  </si>
  <si>
    <t>Solar Photovoltaic (PV)</t>
  </si>
  <si>
    <t>Yes</t>
  </si>
  <si>
    <t>Net Metering (NM Rate per kWh)</t>
  </si>
  <si>
    <t>Home Square Footage</t>
  </si>
  <si>
    <t>Step 2) Permit and Electric Panel Requirements</t>
  </si>
  <si>
    <t>Electric Panel Upgrade Needed</t>
  </si>
  <si>
    <t>No</t>
  </si>
  <si>
    <t>Cost of Permit</t>
  </si>
  <si>
    <t>Cost of New Electric Panel Project</t>
  </si>
  <si>
    <t>Step 3) Appliance Types</t>
  </si>
  <si>
    <t>First select the equipment that you're replacing.</t>
  </si>
  <si>
    <r>
      <rPr>
        <b/>
        <sz val="10"/>
        <color theme="5"/>
        <rFont val="Arial"/>
        <family val="2"/>
      </rPr>
      <t>Note:</t>
    </r>
    <r>
      <rPr>
        <sz val="10"/>
        <color theme="5"/>
        <rFont val="Arial"/>
        <family val="2"/>
      </rPr>
      <t xml:space="preserve"> With the exception of Smart Thermostats, existing equipment must be fueled by natural gas to qualify.</t>
    </r>
  </si>
  <si>
    <t>HVAC Equipment*</t>
  </si>
  <si>
    <t>Smart Thermostat</t>
  </si>
  <si>
    <t>Water Heating</t>
  </si>
  <si>
    <t xml:space="preserve">Cooktop/Range/Oven </t>
  </si>
  <si>
    <t>Clothes Dryer</t>
  </si>
  <si>
    <t>Current Gas Appliance Type</t>
  </si>
  <si>
    <t>Central AC with Gas Furnace</t>
  </si>
  <si>
    <t>Electric Replacement Appliance Type</t>
  </si>
  <si>
    <t>20 SEER Central Heat Pump (HSPF = 10)</t>
  </si>
  <si>
    <t>Does Your Existing Equipment Still Function?</t>
  </si>
  <si>
    <t>Total Cost of Upgrading</t>
  </si>
  <si>
    <t>AMP Rebate</t>
  </si>
  <si>
    <t>Any Other Applicable Rebates</t>
  </si>
  <si>
    <t>Annual Cost Savings Per Appliance</t>
  </si>
  <si>
    <t>Percentage of Cost Savings Per Appliance</t>
  </si>
  <si>
    <t>Percentage of Energy Savings Per Appliance</t>
  </si>
  <si>
    <t>Annual Pounds of CO2 Saved per Appliance</t>
  </si>
  <si>
    <t>Step 4) Results</t>
  </si>
  <si>
    <t>Total Electrification Cost</t>
  </si>
  <si>
    <t>Total Incentives</t>
  </si>
  <si>
    <t>Net Project Cost</t>
  </si>
  <si>
    <t>Estimated New Monthly Bill</t>
  </si>
  <si>
    <t>Estimated Monthly Savings</t>
  </si>
  <si>
    <t>Estimated Annual Savings</t>
  </si>
  <si>
    <t>Simple Payback (Years)</t>
  </si>
  <si>
    <t>Note this tool calculates the simple payback and percentage of investment recouped based on incremental or full cost of the electric appliance depending on your selection. If you are replacing an appliance on failure, your payback period and percentage of investment recouped will improve.</t>
  </si>
  <si>
    <t>Percentage of Investment Recouped (5 years)</t>
  </si>
  <si>
    <t>Percentage of Investment Recouped (10 years)</t>
  </si>
  <si>
    <t>Total Pounds of CO2 Saved Per Year</t>
  </si>
  <si>
    <t>This is equivalent to:</t>
  </si>
  <si>
    <t>Introduction and Goal</t>
  </si>
  <si>
    <t>How it works</t>
  </si>
  <si>
    <t>Disclaimer</t>
  </si>
  <si>
    <t xml:space="preserve">These values are based on modeled results from the California eTRM and actual values will vary based on usage, size of the appliance, etc. This tool is meant to give customers an estimate of electrification costs. Alameda Municipal Power does not guarantee these results. While many electrification projects can save you money, it is important to note that many scenarios may increase your overall energy bill due to an increase in electric load. Current and future electric and natural gas rates play a significant part in determining the cost effectiveness of an electrification measure. </t>
  </si>
  <si>
    <t>Entering Values for Steps 1, 2, and 3</t>
  </si>
  <si>
    <t>Select “Yes” or “No” depending on whether you have a solar PV system installed on your home. This is taken into account when calculating your new estimated monthly bill.</t>
  </si>
  <si>
    <t>Net Metering (NM Rate)</t>
  </si>
  <si>
    <t>The home square footage is the total square footage of the conditioned (heated and/or cooled) space in the home. This is used to estimate equipment size.</t>
  </si>
  <si>
    <t>Federal tax credits or incentives may also be available. Consult your tax advisor for more information.</t>
  </si>
  <si>
    <t>Cost of New Electric Panel</t>
  </si>
  <si>
    <r>
      <t>New Electric Panel Incentive</t>
    </r>
    <r>
      <rPr>
        <b/>
        <i/>
        <sz val="11"/>
        <color rgb="FF474A4A"/>
        <rFont val="Arial"/>
        <family val="2"/>
      </rPr>
      <t xml:space="preserve"> (if applicable)</t>
    </r>
  </si>
  <si>
    <t>Depending on current program offerings, there may be an incentive for upgrading your main service electric panel.</t>
  </si>
  <si>
    <t>This is the net cost of the installation of a new electric panel.</t>
  </si>
  <si>
    <t>The results of your entire project are calculated based on your inputs.</t>
  </si>
  <si>
    <t>https://www.alamedamp.com/161/Residential-Rate-Tiers</t>
  </si>
  <si>
    <t>PGE.com/Tariffs/Residential.pdf</t>
  </si>
  <si>
    <t>This provides the percentage of cost savings for each individual appliance based on switching from the gas appliance to the electric appliance selected. The savings listed in each column is for that particular appliance and is a portion of the whole house consumption.</t>
  </si>
  <si>
    <t>This provides the percentage change in energy usage between the gas and electric appliance selected. Note the percentage of energy savings is only the savings for that appliance type and is one portion of whole house consumption.</t>
  </si>
  <si>
    <t>Annual Pounds of Carbon Dioxide Per Appliance</t>
  </si>
  <si>
    <t>The total cost to electrify your home based on your inputs for each appliance type.</t>
  </si>
  <si>
    <t>Total Incentive</t>
  </si>
  <si>
    <t>The total amount of incentives available based on your inputs for each appliance type.</t>
  </si>
  <si>
    <t>The net cost to electrify selected appliances based on your inputs for project costs and available incentives for each appliance.</t>
  </si>
  <si>
    <t>The estimated monthly savings provides the monthly savings calculated based on the electric appliance(s) selected.</t>
  </si>
  <si>
    <t>The estimated annual savings provides the annual savings based on the electric appliance(s) selected.</t>
  </si>
  <si>
    <t>This is the total pounds of carbon dioxide (CO2) saved per year based on switching from gas appliances to the selected electric appliances. CO2 is a greenhouse gas (GHG).</t>
  </si>
  <si>
    <t>Equivalent Emissions</t>
  </si>
  <si>
    <t>The estimator tool uses values based on the Environmental Protection Agency Greenhouse Gas Equivalencies calculator to calculate the values listed in Step 4.</t>
  </si>
  <si>
    <t xml:space="preserve">EPA.gov/Energy/Greenhouse-Gas-Equivalencies-Calculator </t>
  </si>
  <si>
    <t>Simple Payback and Percentage of Investment Recouped Note</t>
  </si>
  <si>
    <t>The simple payback is the number of years it will take for the investment to be recovered from the bill savings.</t>
  </si>
  <si>
    <t>The percentage of the investment that will be recovered in 5 years based on the bill savings.</t>
  </si>
  <si>
    <t>The percentage of the investment that will be recovered in 10 years based on the bill savings.</t>
  </si>
  <si>
    <t>Data Assumptions</t>
  </si>
  <si>
    <t xml:space="preserve">All fuel substitution data is based on models calculated for the California Electronic Technical Reference Manual. The eTRM is an online database and repository of deemed energy efficiency measures available for programs administered by California investor-owned utilities (IOUs) and publicly owned utilities (POUs). </t>
  </si>
  <si>
    <t>CAeTRM.com</t>
  </si>
  <si>
    <t>Questions</t>
  </si>
  <si>
    <r>
      <t xml:space="preserve">For questions, email </t>
    </r>
    <r>
      <rPr>
        <u/>
        <sz val="11"/>
        <color rgb="FF474A4A"/>
        <rFont val="Arial"/>
        <family val="2"/>
      </rPr>
      <t>rebates@alamedamp.com</t>
    </r>
  </si>
  <si>
    <t>Calculations:</t>
  </si>
  <si>
    <t>Matters for HVAC and HPWH</t>
  </si>
  <si>
    <t>Measure lookup on 'permutations paste' tab</t>
  </si>
  <si>
    <t>resulting change in kWh</t>
  </si>
  <si>
    <t>resulting change in therms</t>
  </si>
  <si>
    <t>now have to pay this</t>
  </si>
  <si>
    <t>not paying this any longer</t>
  </si>
  <si>
    <t>Caterogy</t>
  </si>
  <si>
    <t>Pre</t>
  </si>
  <si>
    <t>Post</t>
  </si>
  <si>
    <t>Dwelling Type</t>
  </si>
  <si>
    <t>Lookup Name</t>
  </si>
  <si>
    <t>kWh ∆</t>
  </si>
  <si>
    <t>therms ∆</t>
  </si>
  <si>
    <t>kWh COST ∆</t>
  </si>
  <si>
    <t>therm COST ∆</t>
  </si>
  <si>
    <t>nominal total cost change</t>
  </si>
  <si>
    <t>Pounds of CO2 reduced</t>
  </si>
  <si>
    <t>Existing Still Functioning?</t>
  </si>
  <si>
    <t>Incremental cost</t>
  </si>
  <si>
    <t>HVAC Equipment</t>
  </si>
  <si>
    <r>
      <t xml:space="preserve">Note that a Smart Thermo produces </t>
    </r>
    <r>
      <rPr>
        <i/>
        <sz val="11"/>
        <color rgb="FF00B050"/>
        <rFont val="Calibri"/>
        <family val="2"/>
      </rPr>
      <t>both</t>
    </r>
    <r>
      <rPr>
        <sz val="11"/>
        <color rgb="FF00B050"/>
        <rFont val="Calibri"/>
        <family val="2"/>
      </rPr>
      <t xml:space="preserve"> kWh and gas savings (as long as the heater it controls uses gas as fuel).</t>
    </r>
  </si>
  <si>
    <t>Cooktop</t>
  </si>
  <si>
    <t>change in bill</t>
  </si>
  <si>
    <t>Water Heater</t>
  </si>
  <si>
    <t>HVAC</t>
  </si>
  <si>
    <t>Annual Savings</t>
  </si>
  <si>
    <t>Monthly Savings</t>
  </si>
  <si>
    <t>New Monthly Cost</t>
  </si>
  <si>
    <t>CO2 per kWh (lbs)</t>
  </si>
  <si>
    <t>Source below</t>
  </si>
  <si>
    <t xml:space="preserve">lbs. of CO2 per therm </t>
  </si>
  <si>
    <t>Avg</t>
  </si>
  <si>
    <t>Area</t>
  </si>
  <si>
    <t>Oakland Area</t>
  </si>
  <si>
    <t>Zone</t>
  </si>
  <si>
    <t>CZ03</t>
  </si>
  <si>
    <t>eTRM/DEER</t>
  </si>
  <si>
    <t>Rates</t>
  </si>
  <si>
    <t>Average $/kWh and Therm</t>
  </si>
  <si>
    <t>estimated breakdown</t>
  </si>
  <si>
    <t>$/kWh</t>
  </si>
  <si>
    <t>Estimated based on tiered billing.  See table to right</t>
  </si>
  <si>
    <t>kWh Tier</t>
  </si>
  <si>
    <t>Tier Weight</t>
  </si>
  <si>
    <t>weighted $/kWh</t>
  </si>
  <si>
    <t>$/therm</t>
  </si>
  <si>
    <t>T1</t>
  </si>
  <si>
    <t>https://www.alamedamp.com/195/Solar-Compensation-Billing</t>
  </si>
  <si>
    <t>T2</t>
  </si>
  <si>
    <t>Meter Charge</t>
  </si>
  <si>
    <t>T3</t>
  </si>
  <si>
    <t>Avg. $kWh</t>
  </si>
  <si>
    <t>therm Tier</t>
  </si>
  <si>
    <t>weighted $/therm</t>
  </si>
  <si>
    <t>Rebates</t>
  </si>
  <si>
    <t>Heat Pump HVAC</t>
  </si>
  <si>
    <t>Heat Pump Water Heater</t>
  </si>
  <si>
    <t>Electric Dryer</t>
  </si>
  <si>
    <t>Dropdown Lists Validation</t>
  </si>
  <si>
    <t>Data Sources</t>
  </si>
  <si>
    <t>Zip Codes</t>
  </si>
  <si>
    <t>Measure</t>
  </si>
  <si>
    <t>eTRM Measure Package</t>
  </si>
  <si>
    <t>Measure Notes</t>
  </si>
  <si>
    <t>HVAC Equipment (Split/Package)</t>
  </si>
  <si>
    <t>SWHC045-03</t>
  </si>
  <si>
    <t>HVAC Equipment (Ductless Mini)</t>
  </si>
  <si>
    <t>SWHC044-04</t>
  </si>
  <si>
    <t>SWHC039-07</t>
  </si>
  <si>
    <t>Prog thermo assumed as baseline</t>
  </si>
  <si>
    <t>Abbreviation</t>
  </si>
  <si>
    <t>SWAP014-03</t>
  </si>
  <si>
    <t>SFm</t>
  </si>
  <si>
    <t>SWAP013-03</t>
  </si>
  <si>
    <t>HPWHs have had the number of iterations consolidated and savings/cost weighted using Alameda sales data</t>
  </si>
  <si>
    <t>Townhouse</t>
  </si>
  <si>
    <t>MFm</t>
  </si>
  <si>
    <t>Condo</t>
  </si>
  <si>
    <t>General Measure Notes</t>
  </si>
  <si>
    <t>Existing</t>
  </si>
  <si>
    <t>Savings come directly from CA eTRM 'permutations' workbooks.  Relevant line items (with applicable savings) have been directly pasted into the 'permutations paste' tab, beginning on column 'M.'</t>
  </si>
  <si>
    <t>Natural Gas</t>
  </si>
  <si>
    <t>Electrified</t>
  </si>
  <si>
    <t>Only relevant permutations of each measure have been included in this tool.</t>
  </si>
  <si>
    <t>Natural Gas Cooktop</t>
  </si>
  <si>
    <t>Induction Cooktop</t>
  </si>
  <si>
    <t>HPHWs have been weighted with sales data to reflect the average UEF of new HPWHs sold in Alameda County.  Data source: https://techcleanca.com/public-data/download-data/</t>
  </si>
  <si>
    <t>Natural Gas Wall Oven</t>
  </si>
  <si>
    <t>Electric Resistance Wall Oven</t>
  </si>
  <si>
    <t>Natural Gas Range (Cooktop &amp; Oven)</t>
  </si>
  <si>
    <t>Electric Resistance Cooktop &amp; Electric Oven</t>
  </si>
  <si>
    <t>Not Electrifying</t>
  </si>
  <si>
    <t>Induction Cooktop &amp; Electric Oven</t>
  </si>
  <si>
    <t>Natural Gas Clothes Dryer</t>
  </si>
  <si>
    <t>Standard Size Heat Pump Clothes Dryer, Ventless</t>
  </si>
  <si>
    <t>Standard Size Heat Pump Clothes Dryer, Vented</t>
  </si>
  <si>
    <r>
      <rPr>
        <b/>
        <sz val="11"/>
        <color theme="1"/>
        <rFont val="Calibri"/>
        <family val="2"/>
      </rPr>
      <t xml:space="preserve">Electric Rates </t>
    </r>
    <r>
      <rPr>
        <sz val="11"/>
        <color theme="1"/>
        <rFont val="Calibri"/>
        <family val="2"/>
      </rPr>
      <t>(2.13.24)</t>
    </r>
  </si>
  <si>
    <t>Compact Size Heat Pump Clothes Dryer, Ventless</t>
  </si>
  <si>
    <t>https://www.alamedamp.com/DocumentCenter/View/1119/D1-Rate-Schedule-Effective-2023-7-1?bidId=</t>
  </si>
  <si>
    <t xml:space="preserve">Compact Size Heat Pump Clothes Dryer, Vented </t>
  </si>
  <si>
    <t>Programmable Thermostat with AC and Gas Heat</t>
  </si>
  <si>
    <t>Programmable Thermostat with Central Heat Pump</t>
  </si>
  <si>
    <t>Tankless Natural Gas Water Heater</t>
  </si>
  <si>
    <t>Heat Pump Water Heater, 45 to 55 Gallons</t>
  </si>
  <si>
    <t>Storage Natural Gas Water Heater, 30 Gallons</t>
  </si>
  <si>
    <t>Heat Pump Water Heater, 45 Gallons</t>
  </si>
  <si>
    <t>Storage Natural Gas Water Heater, 40 Gallons</t>
  </si>
  <si>
    <t>Storage Natural Gas Water Heater, 50 Gallons</t>
  </si>
  <si>
    <t>Heat Pump Water Heater, 55 to 75 Gallons</t>
  </si>
  <si>
    <t>Storage Natural Gas Water Heater, 60 Gallons</t>
  </si>
  <si>
    <t>Heat Pump Water Heater, 75+ Gallons</t>
  </si>
  <si>
    <t>Storage Natural Gas Water Heater, 75 Gallons</t>
  </si>
  <si>
    <t>can only map to ductless mini-splits</t>
  </si>
  <si>
    <t>Wall Furnace</t>
  </si>
  <si>
    <t>16 SEER Ductless Mini-Split Heat Pump (HSPF = 9.2)</t>
  </si>
  <si>
    <t>Wall Furnace and Window AC</t>
  </si>
  <si>
    <t>17 SEER Ductless Mini-Split Heat Pump (HSPF = 9.5)</t>
  </si>
  <si>
    <t>can only map to central HP</t>
  </si>
  <si>
    <t>18 SEER Ductless Mini-Split Heat Pump (HSPF = 9.8)</t>
  </si>
  <si>
    <t>Central Gas Furnace</t>
  </si>
  <si>
    <t>19 SEER Ductless Mini-Split Heat Pump (HSPF = 10)</t>
  </si>
  <si>
    <t>20 SEER Ductless Mini-Split Heat Pump (HSPF = 10.3)</t>
  </si>
  <si>
    <t>21 SEER Ductless Mini-Split Heat Pump (HSPF = 10.6)</t>
  </si>
  <si>
    <t>22 SEER Ductless Mini-Split Heat Pump (HSPF = 10.9)</t>
  </si>
  <si>
    <t>15.2 SEER2 Ductless Mini-Split Heat Pump (HSPF2 = 7.8)</t>
  </si>
  <si>
    <t>Generation Mix</t>
  </si>
  <si>
    <t>16 SEER2 Ductless Mini-Split Heat Pump (HSPF2 = 8.1)</t>
  </si>
  <si>
    <t>https://www.alamedamp.com/DocumentCenter/View/1153/Power-Content-Label?bidId=</t>
  </si>
  <si>
    <t>16.9 SEER2 Ductless Mini-Split Heat Pump (HSPF2 = 8.3)</t>
  </si>
  <si>
    <t>17.8 SEER2 Ductless Mini-Split Heat Pump (HSPF2 = 8.5)</t>
  </si>
  <si>
    <t>18.7 SEER2 Ductless Mini-Split Heat Pump (HSPF2 = 8.7)</t>
  </si>
  <si>
    <t>19.6 SEER2 Ductless Mini-Split Heat Pump (HSPF2 = 8.9)</t>
  </si>
  <si>
    <t>20.5 SEER2 Ductless Mini-Split Heat Pump (HSPF2 = 9.1)</t>
  </si>
  <si>
    <t>16 SEER Central Heat Pump (HSPF = 9)</t>
  </si>
  <si>
    <t>17 SEER Central Heat Pump (HSPF = 9.4)</t>
  </si>
  <si>
    <t>18 SEER Central Heat Pump (HSPF = 9.5)</t>
  </si>
  <si>
    <t>19 SEER Central Heat Pump (HSPF = 9.5)</t>
  </si>
  <si>
    <t>21 SEER Central Heat Pump (HSPF = 10.5)</t>
  </si>
  <si>
    <t>15.2 SEER2 Central Heat Pump (HSPF2 = 7.7)</t>
  </si>
  <si>
    <t>16 SEER2 Central Heat Pump (HSPF2 = 8)</t>
  </si>
  <si>
    <t>16.9 SEER2 Central Heat Pump (HSPF2 = 8.1)</t>
  </si>
  <si>
    <t>17.8 SEER2 Central Heat Pump (HSPF2 = 8.1)</t>
  </si>
  <si>
    <t>18.7 SEER2 Central Heat Pump (HSPF2 = 8.5)</t>
  </si>
  <si>
    <t>19.6 SEER2 Central Heat Pump (HSPF2 = 8.9)</t>
  </si>
  <si>
    <t>Updated February 2024</t>
  </si>
  <si>
    <t>Baseline</t>
  </si>
  <si>
    <t>Efficient</t>
  </si>
  <si>
    <t>Dwelling</t>
  </si>
  <si>
    <t>Lookup Key</t>
  </si>
  <si>
    <t>kWh1</t>
  </si>
  <si>
    <t>gas1</t>
  </si>
  <si>
    <t>EUL</t>
  </si>
  <si>
    <t>IC (ROB)</t>
  </si>
  <si>
    <t>IC (ER)</t>
  </si>
  <si>
    <t>Pasted from 'Permutations' workbooks --&gt;</t>
  </si>
  <si>
    <t>HP Clothes Dryer</t>
  </si>
  <si>
    <t>Statewide Measure ID</t>
  </si>
  <si>
    <t>Measure Version ID</t>
  </si>
  <si>
    <t>Measure Name</t>
  </si>
  <si>
    <t>Offering ID</t>
  </si>
  <si>
    <t>First Base Case Description</t>
  </si>
  <si>
    <t>Second Base Case Description</t>
  </si>
  <si>
    <t>Measure Case Description</t>
  </si>
  <si>
    <t>Existing Description</t>
  </si>
  <si>
    <t>Standard Description</t>
  </si>
  <si>
    <t>First Baseline Case</t>
  </si>
  <si>
    <t>Second Baseline Case</t>
  </si>
  <si>
    <t>Measure Application Type</t>
  </si>
  <si>
    <t>Building Type</t>
  </si>
  <si>
    <t>Building Vintage</t>
  </si>
  <si>
    <t>Building Location</t>
  </si>
  <si>
    <t>Normalized Unit</t>
  </si>
  <si>
    <t>Sector</t>
  </si>
  <si>
    <t>Program Administrator Type</t>
  </si>
  <si>
    <t>Program Administrator</t>
  </si>
  <si>
    <t>Dryer Type</t>
  </si>
  <si>
    <t>Size</t>
  </si>
  <si>
    <t>Voltage [VAC]</t>
  </si>
  <si>
    <t>Offering</t>
  </si>
  <si>
    <t>EUL-Version</t>
  </si>
  <si>
    <t>EUL-Bldg Type</t>
  </si>
  <si>
    <t>NTG-Version</t>
  </si>
  <si>
    <t>Lighting Types</t>
  </si>
  <si>
    <t>IE-Version</t>
  </si>
  <si>
    <t>IE-Bldg Type</t>
  </si>
  <si>
    <t>First Baseline - Peak Electric Demand Reduction</t>
  </si>
  <si>
    <t>First Baseline - Electric Savings</t>
  </si>
  <si>
    <t>First Baseline - Gas Savings</t>
  </si>
  <si>
    <t>Second Baseline - Peak Electric Demand Reduction</t>
  </si>
  <si>
    <t>Second Baseline - Electric Savings</t>
  </si>
  <si>
    <t>Second Baseline - Gas Savings</t>
  </si>
  <si>
    <t>First Baseline - Labor Cost</t>
  </si>
  <si>
    <t>First Baseline - Material Cost</t>
  </si>
  <si>
    <t>Measure Total Cost 1st Baseline</t>
  </si>
  <si>
    <t>Measure - Labor Cost</t>
  </si>
  <si>
    <t>Measure - Material Cost</t>
  </si>
  <si>
    <t>Second Baseline - Labor Cost</t>
  </si>
  <si>
    <t>Second Baseline - Material Cost</t>
  </si>
  <si>
    <t>Measure Total Cost 2nd Baseline</t>
  </si>
  <si>
    <t>Locational Cost Adjustment ID</t>
  </si>
  <si>
    <t>Effective Useful Life ID</t>
  </si>
  <si>
    <t>EUL Years</t>
  </si>
  <si>
    <t>Remaining Useful Life ID</t>
  </si>
  <si>
    <t>RUL Years</t>
  </si>
  <si>
    <t>First Baseline - Life Cycle</t>
  </si>
  <si>
    <t>Second Baseline - Life Cycle</t>
  </si>
  <si>
    <t>First Baseline - UEC kW</t>
  </si>
  <si>
    <t>First Baseline - UEC kWh</t>
  </si>
  <si>
    <t>First Baseline - UEC Therm</t>
  </si>
  <si>
    <t>Second Baseline - UEC kW</t>
  </si>
  <si>
    <t>Second Baseline - UEC kWh</t>
  </si>
  <si>
    <t>Second Baseline - UEC Therm</t>
  </si>
  <si>
    <t>Measure UEC kW</t>
  </si>
  <si>
    <t>Measure UEC kWh</t>
  </si>
  <si>
    <t>Measure UEC Therm</t>
  </si>
  <si>
    <t>Delivery Type</t>
  </si>
  <si>
    <t>Net to Gross Ratio ID</t>
  </si>
  <si>
    <t>NTG kWh</t>
  </si>
  <si>
    <t>NTG kW</t>
  </si>
  <si>
    <t>NTG Therms</t>
  </si>
  <si>
    <t>NTGR Cost</t>
  </si>
  <si>
    <t>GSIA ID</t>
  </si>
  <si>
    <t>GSIA Value</t>
  </si>
  <si>
    <t>Restricted Permutation</t>
  </si>
  <si>
    <t>Electric Impact Profile ID</t>
  </si>
  <si>
    <t>Gas Impact Profile ID</t>
  </si>
  <si>
    <t>Unit Gas Infrastructure Benefits</t>
  </si>
  <si>
    <t>Unit Refrigerant Costs</t>
  </si>
  <si>
    <t>Unit Refrigerant Benefits</t>
  </si>
  <si>
    <t>Unit Miscellaneous Costs</t>
  </si>
  <si>
    <t>Miscellaneous Cost Description</t>
  </si>
  <si>
    <t>Unit Miscellaneous Benefits</t>
  </si>
  <si>
    <t>Miscellaneous Benefits Description</t>
  </si>
  <si>
    <t>Market Effects Benefits</t>
  </si>
  <si>
    <t>Market Effects Costs</t>
  </si>
  <si>
    <t>Measure Inflation</t>
  </si>
  <si>
    <t>Combustion Type</t>
  </si>
  <si>
    <t>Measure Impact Calculation Type</t>
  </si>
  <si>
    <t>Upstream Flag (True / False)</t>
  </si>
  <si>
    <t>Version</t>
  </si>
  <si>
    <t>Version Source</t>
  </si>
  <si>
    <t>Electric Benefits</t>
  </si>
  <si>
    <t>Gas Benefits</t>
  </si>
  <si>
    <t>TRC Cost - No Administrative Cost</t>
  </si>
  <si>
    <t>PAC Cost - No Administrative Cost</t>
  </si>
  <si>
    <t>TRC Ratio - No Administrative Cost</t>
  </si>
  <si>
    <t>PAC Ratio - No Administrative Cost</t>
  </si>
  <si>
    <t>Total System Benefit</t>
  </si>
  <si>
    <t>Water Energy Benefits</t>
  </si>
  <si>
    <t>Other Benefits</t>
  </si>
  <si>
    <t>Other Costs</t>
  </si>
  <si>
    <t>Water Measure Type</t>
  </si>
  <si>
    <t>First Baseline - Water Savings</t>
  </si>
  <si>
    <t>Second Baseline - Water Savings</t>
  </si>
  <si>
    <t>First Baseline - IOU Embedded Water Energy Savings</t>
  </si>
  <si>
    <t>Second Baseline - IOU Embedded Water Energy Savings</t>
  </si>
  <si>
    <t>First Baseline - Total Embedded Water Energy Savings</t>
  </si>
  <si>
    <t>Second Baseline - Total Embedded Water Energy Savings</t>
  </si>
  <si>
    <t>Measure Technology ID</t>
  </si>
  <si>
    <t>Pre-Existing Technology ID</t>
  </si>
  <si>
    <t>Standard Technology ID</t>
  </si>
  <si>
    <t>Technology Group</t>
  </si>
  <si>
    <t>Pre-Existing Technology Group</t>
  </si>
  <si>
    <t>Standard Technology Group</t>
  </si>
  <si>
    <t>Technology Type</t>
  </si>
  <si>
    <t>Pre-Existing Technology Type</t>
  </si>
  <si>
    <t>Standard Technology Type</t>
  </si>
  <si>
    <t>Use Category</t>
  </si>
  <si>
    <t>Use Subcategory</t>
  </si>
  <si>
    <t>Building HVAC</t>
  </si>
  <si>
    <t>ETP Flag</t>
  </si>
  <si>
    <t>ETP First Year Introduced to Programs</t>
  </si>
  <si>
    <t>Is IE factor applied? (Yes / No)</t>
  </si>
  <si>
    <t>IE Table Name</t>
  </si>
  <si>
    <t>Measure Qualifier</t>
  </si>
  <si>
    <t>DEER Measure ID</t>
  </si>
  <si>
    <t>Measure Cost ID</t>
  </si>
  <si>
    <t>Measure Impact Type</t>
  </si>
  <si>
    <t>Offering Description</t>
  </si>
  <si>
    <t>Source Description</t>
  </si>
  <si>
    <t>PA Lead</t>
  </si>
  <si>
    <t>Effective Start Date</t>
  </si>
  <si>
    <t>End Date</t>
  </si>
  <si>
    <t>Measure Detail ID</t>
  </si>
  <si>
    <t>HP clothes</t>
  </si>
  <si>
    <t>SWAP014</t>
  </si>
  <si>
    <t>Heat Pump Clothes Dryer, Residential, Fuel Substitution</t>
  </si>
  <si>
    <t>N</t>
  </si>
  <si>
    <t>Natural gas clothes dryer, SFm, CZ03</t>
  </si>
  <si>
    <t>Standard size heat pump clothes dryer, ventless, any volt, SFm, CZ03</t>
  </si>
  <si>
    <t>Natural gas clothes dryer</t>
  </si>
  <si>
    <t>Standard Practice</t>
  </si>
  <si>
    <t>None</t>
  </si>
  <si>
    <t>NR</t>
  </si>
  <si>
    <t>Ex</t>
  </si>
  <si>
    <t>Each</t>
  </si>
  <si>
    <t>Res</t>
  </si>
  <si>
    <t>Any</t>
  </si>
  <si>
    <t>Ventless</t>
  </si>
  <si>
    <t>Standard</t>
  </si>
  <si>
    <t>ExAnte2016</t>
  </si>
  <si>
    <t>DEER2020</t>
  </si>
  <si>
    <t>Res-Iltg-dWatt-CFL-basis</t>
  </si>
  <si>
    <t>DEER2023</t>
  </si>
  <si>
    <t>Appl-EffCD</t>
  </si>
  <si>
    <t>DnDeemed</t>
  </si>
  <si>
    <t>FuelSubst-Default</t>
  </si>
  <si>
    <t>Def-GSIA</t>
  </si>
  <si>
    <t>DEER:Res_ClothesDishWasher</t>
  </si>
  <si>
    <t>Annual</t>
  </si>
  <si>
    <t>ExAnte2024</t>
  </si>
  <si>
    <t>IOU workpaper</t>
  </si>
  <si>
    <t>Clean_equip</t>
  </si>
  <si>
    <t>ClothesDry-HP</t>
  </si>
  <si>
    <t>ClothesDry-Gas</t>
  </si>
  <si>
    <t>AppPlug</t>
  </si>
  <si>
    <t>Laundry</t>
  </si>
  <si>
    <t>2020-Res-InLtg</t>
  </si>
  <si>
    <t>Deem-WP-FuelSub</t>
  </si>
  <si>
    <t>Standard size heat pump clothes dryer, any volt, ventless, dwelling</t>
  </si>
  <si>
    <t>SCE</t>
  </si>
  <si>
    <t>SWAP014-03-N-NR-DnDeemed-Res-SFm-Ex-Any-CZ03-FuelSubst-Default-Def-GSIA-Any-Any</t>
  </si>
  <si>
    <t>J</t>
  </si>
  <si>
    <t>Standard size heat pump clothes dryer, vented, any volt, SFm, CZ03</t>
  </si>
  <si>
    <t>Vented</t>
  </si>
  <si>
    <t>Standard size heat pump clothes dryer, any volt, vented, dwelling</t>
  </si>
  <si>
    <t>SWAP014-03-J-NR-DnDeemed-Res-SFm-Ex-Any-CZ03-FuelSubst-Default-Def-GSIA-Any-Any</t>
  </si>
  <si>
    <t>K</t>
  </si>
  <si>
    <t>Compact size heat pump clothes dryer, ventless, 120 volt, SFm, CZ03</t>
  </si>
  <si>
    <t>Compact</t>
  </si>
  <si>
    <t>Compact size heat pump clothes dryer, 120 volt, ventless, dwelling</t>
  </si>
  <si>
    <t>SWAP014-03-K-NR-DnDeemed-Res-SFm-Ex-Any-CZ03-FuelSubst-Default-Def-GSIA-Any-Any</t>
  </si>
  <si>
    <t>G</t>
  </si>
  <si>
    <t>Compact size heat pump clothes dryer, vented, 120 volt, SFm, CZ03</t>
  </si>
  <si>
    <t>Compact size heat pump clothes dryer, 120 volt, vented, dwelling</t>
  </si>
  <si>
    <t>SWAP014-03-G-NR-DnDeemed-Res-SFm-Ex-Any-CZ03-FuelSubst-Default-Def-GSIA-Any-Any</t>
  </si>
  <si>
    <t>Smart Thermos</t>
  </si>
  <si>
    <t>Program Type</t>
  </si>
  <si>
    <t>System Type</t>
  </si>
  <si>
    <t>Emerging Technologies Program Funding Year</t>
  </si>
  <si>
    <t>Smart Thermo</t>
  </si>
  <si>
    <t>SWHC039</t>
  </si>
  <si>
    <t>Smart Thermostat, Residential</t>
  </si>
  <si>
    <t>E</t>
  </si>
  <si>
    <t>Programmable thermostat, Res, CZ03</t>
  </si>
  <si>
    <t>Smart thermostat - DX w/ gas heat, downstream deemed/upstream deemed, Res, CZ03</t>
  </si>
  <si>
    <t>Programmable thermostat</t>
  </si>
  <si>
    <t>Household</t>
  </si>
  <si>
    <t>Rebate Program</t>
  </si>
  <si>
    <t>Smart Thermostat - DX w/ Gas Heat</t>
  </si>
  <si>
    <t>ExAnte2019</t>
  </si>
  <si>
    <t>DEER2019</t>
  </si>
  <si>
    <t>2013-2015</t>
  </si>
  <si>
    <t>HV-SmartTstat</t>
  </si>
  <si>
    <t>UpDeemed</t>
  </si>
  <si>
    <t>Res-Default&gt;2</t>
  </si>
  <si>
    <t>DEER:HVAC_Eff_AC</t>
  </si>
  <si>
    <t>HV_Tech</t>
  </si>
  <si>
    <t>TStat</t>
  </si>
  <si>
    <t>EnvCtrl</t>
  </si>
  <si>
    <t>rDXGF</t>
  </si>
  <si>
    <t>ET13SCG0017, ET13SCG0018, ET11PGE1071, ET11PGE1072, ET11PGE8073, ET11PGE8074, ET12PGE1141, ET13PGE1462, ET14PGE8661</t>
  </si>
  <si>
    <t>NA</t>
  </si>
  <si>
    <t>Deem-WP</t>
  </si>
  <si>
    <t>Residential smart thermostat (downstream deemed/upstream deemed)</t>
  </si>
  <si>
    <t>SWHC039-07-E-NR-UpDeemed-Res-Res-Ex-rDXGF-CZ03-Res-Default&gt;2-Def-GSIA-Any-Any</t>
  </si>
  <si>
    <t>F</t>
  </si>
  <si>
    <t>Smart thermostat - heat pump, downstream deemed/upstream deemed, Res, CZ03</t>
  </si>
  <si>
    <t>Smart Thermostat - Heat Pump</t>
  </si>
  <si>
    <t>DEER:HVAC_Eff_HP</t>
  </si>
  <si>
    <t>rDXHP</t>
  </si>
  <si>
    <t>Residential smart thermostat heat pump (downstream deemed/upstream deemed)</t>
  </si>
  <si>
    <t>SWHC039-07-F-NR-UpDeemed-Res-Res-Ex-rDXHP-CZ03-Res-Default&gt;2-Def-GSIA-Any-Any</t>
  </si>
  <si>
    <t>Cookin' Equipment</t>
  </si>
  <si>
    <t>Natural Gas Range (Cooktop &amp; Oven)Electric Cooktop &amp; Electric Oven</t>
  </si>
  <si>
    <t>Base Case Equipment</t>
  </si>
  <si>
    <t>Measure Case Equipment</t>
  </si>
  <si>
    <t>SWAP013</t>
  </si>
  <si>
    <t>Cooking Appliances, Residential, Fuel Substitution</t>
  </si>
  <si>
    <t>A</t>
  </si>
  <si>
    <t>Natural gas cooktop</t>
  </si>
  <si>
    <t>Induction cooktop</t>
  </si>
  <si>
    <t>Natural gas cooktop with no oven</t>
  </si>
  <si>
    <t>Appl-Elec_Cooking</t>
  </si>
  <si>
    <t>DnDeemDI</t>
  </si>
  <si>
    <t>Cook_equip</t>
  </si>
  <si>
    <t>Cooking</t>
  </si>
  <si>
    <t>KitchenApp</t>
  </si>
  <si>
    <t>Induction cooktop replacing gas cooktop</t>
  </si>
  <si>
    <t>SWAP013-03-A-NR-DnDeemDI-Res-SFm-Ex-Any-CZ03-FuelSubst-Default-Def-GSIA-Any-Any</t>
  </si>
  <si>
    <t>B</t>
  </si>
  <si>
    <t>Natural gas range</t>
  </si>
  <si>
    <t>Electric range with induction cooktop</t>
  </si>
  <si>
    <t>Natural gas cooktop with natural gas oven</t>
  </si>
  <si>
    <t>Natural Gas Range</t>
  </si>
  <si>
    <t>Electric Range with Induction Cooktop</t>
  </si>
  <si>
    <t>Electric range with induction cooktop replacing gas range</t>
  </si>
  <si>
    <t>SWAP013-03-B-NR-DnDeemDI-Res-SFm-Ex-Any-CZ03-FuelSubst-Default-Def-GSIA-Any-Any</t>
  </si>
  <si>
    <t>Range/Cooktop</t>
  </si>
  <si>
    <t>C</t>
  </si>
  <si>
    <t>Electric range with electric resistance cooktop</t>
  </si>
  <si>
    <t>Electric Range with Electric Resistance Cooktop</t>
  </si>
  <si>
    <t>Electric range with electric resistance cooktop replacing gas range</t>
  </si>
  <si>
    <t>SWAP013-03-C-NR-DnDeemDI-Res-SFm-Ex-Any-CZ03-FuelSubst-Default-Def-GSIA-Any-Any</t>
  </si>
  <si>
    <t>Oven</t>
  </si>
  <si>
    <t>D</t>
  </si>
  <si>
    <t>Natural gas wall oven</t>
  </si>
  <si>
    <t>Electric resistance wall oven</t>
  </si>
  <si>
    <t>No cooktop with natural gas wall oven</t>
  </si>
  <si>
    <t>Electric resistance wall oven replacing gas wall oven</t>
  </si>
  <si>
    <t>SWAP013-03-D-NR-DnDeemDI-Res-SFm-Ex-Any-CZ03-FuelSubst-Default-Def-GSIA-Any-Any</t>
  </si>
  <si>
    <t>Central Heat Pump</t>
  </si>
  <si>
    <t>Measure Case Equipment Type</t>
  </si>
  <si>
    <t>Seasonal Energy Efficiency Rating (SEER or SEER2)</t>
  </si>
  <si>
    <t>Base Case Equipment Type</t>
  </si>
  <si>
    <t>Central HP</t>
  </si>
  <si>
    <t>SWHC045</t>
  </si>
  <si>
    <t>Heat Pump HVAC, Residential, Fuel Substitution</t>
  </si>
  <si>
    <t>Residential legacy-rated split/pkg AC (SEER 15) with gas furnace (TE 80%), MFm, CZ03</t>
  </si>
  <si>
    <t>Residential legacy-rated split/pkg HP, SEER &gt;= 16 and HSPF &gt;= 9, replacing AC and gas furnace, NR, MFm, CZ03</t>
  </si>
  <si>
    <t>Residential legacy-rated split/pkg AC (SEER 13) with gas furnace (TE 80%)</t>
  </si>
  <si>
    <t>Residential legacy-rated split/pkg AC (SEER 15) with gas furnace (TE 80%)</t>
  </si>
  <si>
    <t>Cap-Tons</t>
  </si>
  <si>
    <t>SEER-Rated HP</t>
  </si>
  <si>
    <t>SEER &gt;= 16</t>
  </si>
  <si>
    <t>AC and Gas Furnace</t>
  </si>
  <si>
    <t>DEER2014</t>
  </si>
  <si>
    <t>HV-ResHP</t>
  </si>
  <si>
    <t>RE-HV-HP-Splt-lt45-S16.0H9.0-2Sp</t>
  </si>
  <si>
    <t>Pre-Res-GasFurnace-AFUE80-PSC</t>
  </si>
  <si>
    <t>Std-Res-GasFurnace-AFUE80-ECM</t>
  </si>
  <si>
    <t>dxHP_equip</t>
  </si>
  <si>
    <t>dxAC_equip</t>
  </si>
  <si>
    <t>spltSEER</t>
  </si>
  <si>
    <t>HeatCool</t>
  </si>
  <si>
    <t>Residential legacy-rated split/pkg HP, SEER &gt;= 16 and HSPF &gt;= 9, replacing AC and gas furnace, NR</t>
  </si>
  <si>
    <t>SWHC045-03-K-NR-DnDeemDI-Res-MFm-Ex-rDXHP-CZ03-FuelSubst-Default-Def-GSIA-Any-Any</t>
  </si>
  <si>
    <t>Residential legacy-rated split/pkg AC (SEER 15) with gas furnace (TE 80%), SFm, CZ03</t>
  </si>
  <si>
    <t>Residential legacy-rated split/pkg HP, SEER &gt;= 16 and HSPF &gt;= 9, replacing AC and gas furnace, NR, SFm, CZ03</t>
  </si>
  <si>
    <t>SWHC045-03-K-NR-DnDeemDI-Res-SFm-Ex-rDXHP-CZ03-FuelSubst-Default-Def-GSIA-Any-Any</t>
  </si>
  <si>
    <t>Residential legacy-rated split/pkg HP, SEER &gt;= 17 and HSPF &gt;= 9.4, replacing AC and gas furnace, NR, MFm, CZ03</t>
  </si>
  <si>
    <t>SEER &gt;= 17</t>
  </si>
  <si>
    <t>RE-HV-HP-Splt-lt45-S17.0H9.4-2Sp</t>
  </si>
  <si>
    <t>Residential legacy-rated split/pkg HP, SEER &gt;= 17 and HSPF &gt;= 9.4, replacing AC and gas furnace, NR</t>
  </si>
  <si>
    <t>SWHC045-03-N-NR-DnDeemDI-Res-MFm-Ex-rDXHP-CZ03-FuelSubst-Default-Def-GSIA-Any-Any</t>
  </si>
  <si>
    <t>Residential legacy-rated split/pkg HP, SEER &gt;= 17 and HSPF &gt;= 9.4, replacing AC and gas furnace, NR, SFm, CZ03</t>
  </si>
  <si>
    <t>SWHC045-03-N-NR-DnDeemDI-Res-SFm-Ex-rDXHP-CZ03-FuelSubst-Default-Def-GSIA-Any-Any</t>
  </si>
  <si>
    <t>Q</t>
  </si>
  <si>
    <t>Residential legacy-rated split/pkg HP, SEER &gt;= 18 and HSPF &gt;= 9.5, replacing AC and gas furnace, NR, MFm, CZ03</t>
  </si>
  <si>
    <t>SEER &gt;= 18</t>
  </si>
  <si>
    <t>RE-HV-HP-Splt-lt45-S18.0H9.5-2Sp</t>
  </si>
  <si>
    <t>Residential legacy-rated split/pkg HP, SEER &gt;= 18 and HSPF &gt;= 9.5, replacing AC and gas furnace, NR</t>
  </si>
  <si>
    <t>SWHC045-03-Q-NR-DnDeemDI-Res-MFm-Ex-rDXHP-CZ03-FuelSubst-Default-Def-GSIA-Any-Any</t>
  </si>
  <si>
    <t>Residential legacy-rated split/pkg HP, SEER &gt;= 18 and HSPF &gt;= 9.5, replacing AC and gas furnace, NR, SFm, CZ03</t>
  </si>
  <si>
    <t>SWHC045-03-Q-NR-DnDeemDI-Res-SFm-Ex-rDXHP-CZ03-FuelSubst-Default-Def-GSIA-Any-Any</t>
  </si>
  <si>
    <t>T</t>
  </si>
  <si>
    <t>Residential legacy-rated split/pkg HP, SEER &gt;= 19 and HSPF &gt;= 9.5, replacing AC and gas furnace, NR, MFm, CZ03</t>
  </si>
  <si>
    <t>SEER &gt;= 19</t>
  </si>
  <si>
    <t>RE-HV-HP-Splt-lt45-S19.0H9.5-2Sp</t>
  </si>
  <si>
    <t>Residential legacy-rated split/pkg HP, SEER &gt;= 19 and HSPF &gt;= 9.5, replacing AC and gas furnace, NR</t>
  </si>
  <si>
    <t>SWHC045-03-T-NR-DnDeemDI-Res-MFm-Ex-rDXHP-CZ03-FuelSubst-Default-Def-GSIA-Any-Any</t>
  </si>
  <si>
    <t>Residential legacy-rated split/pkg HP, SEER &gt;= 19 and HSPF &gt;= 9.5, replacing AC and gas furnace, NR, SFm, CZ03</t>
  </si>
  <si>
    <t>SWHC045-03-T-NR-DnDeemDI-Res-SFm-Ex-rDXHP-CZ03-FuelSubst-Default-Def-GSIA-Any-Any</t>
  </si>
  <si>
    <t>W</t>
  </si>
  <si>
    <t>Residential legacy-rated split/pkg HP, SEER &gt;= 20 and HSPF &gt;= 10, replacing AC and gas furnace, NR, MFm, CZ03</t>
  </si>
  <si>
    <t>SEER &gt;= 20</t>
  </si>
  <si>
    <t>RE-HV-HP-Splt-lt45-S20.0H10.0-2Sp</t>
  </si>
  <si>
    <t>Residential legacy-rated split/pkg HP, SEER &gt;= 20 and HSPF &gt;= 10, replacing AC and gas furnace, NR</t>
  </si>
  <si>
    <t>SWHC045-03-W-NR-DnDeemDI-Res-MFm-Ex-rDXHP-CZ03-FuelSubst-Default-Def-GSIA-Any-Any</t>
  </si>
  <si>
    <t>Residential legacy-rated split/pkg HP, SEER &gt;= 20 and HSPF &gt;= 10, replacing AC and gas furnace, NR, SFm, CZ03</t>
  </si>
  <si>
    <t>SWHC045-03-W-NR-DnDeemDI-Res-SFm-Ex-rDXHP-CZ03-FuelSubst-Default-Def-GSIA-Any-Any</t>
  </si>
  <si>
    <t>Z</t>
  </si>
  <si>
    <t>Residential legacy-rated split/pkg HP, SEER &gt;= 21 and HSPF &gt;= 10.5, replacing AC and gas furnace, NR, MFm, CZ03</t>
  </si>
  <si>
    <t>SEER &gt;= 21</t>
  </si>
  <si>
    <t>RE-HV-HP-Splt-lt45-S21.0H10.5-2Sp</t>
  </si>
  <si>
    <t>Residential legacy-rated split/pkg HP, SEER &gt;= 21 and HSPF &gt;= 10.5, replacing AC and gas furnace, NR</t>
  </si>
  <si>
    <t>SWHC045-03-Z-NR-DnDeemDI-Res-MFm-Ex-rDXHP-CZ03-FuelSubst-Default-Def-GSIA-Any-Any</t>
  </si>
  <si>
    <t>Residential legacy-rated split/pkg HP, SEER &gt;= 21 and HSPF &gt;= 10.5, replacing AC and gas furnace, NR, SFm, CZ03</t>
  </si>
  <si>
    <t>SWHC045-03-Z-NR-DnDeemDI-Res-SFm-Ex-rDXHP-CZ03-FuelSubst-Default-Def-GSIA-Any-Any</t>
  </si>
  <si>
    <t>AC</t>
  </si>
  <si>
    <t>Residential SEER2-rated split/pkg AC (SEER2 14.3) with gas furnace (TE 80%), MFm, CZ03</t>
  </si>
  <si>
    <t>Residential SEER2-rated split/pkg HP, SEER2 &gt;= 15.2 and HSPF2 &gt;= 7.7, replacing AC and gas furnace, NR, MFm, CZ03</t>
  </si>
  <si>
    <t>Residential SEER2-rated split/pkg AC (SEER2 14.3) with gas furnace (TE 80%)</t>
  </si>
  <si>
    <t>SEER2-Rated HP</t>
  </si>
  <si>
    <t>SEER2 &gt;= 15.2</t>
  </si>
  <si>
    <t>Residential SEER2-rated split/pkg HP, SEER2 &gt;= 15.2 and HSPF2 &gt;= 7.7, replacing AC and gas furnace, NR</t>
  </si>
  <si>
    <t>SWHC045-03-AC-NR-DnDeemDI-Res-MFm-Ex-rDXHP-CZ03-FuelSubst-Default-Def-GSIA-Any-Any</t>
  </si>
  <si>
    <t>Residential SEER2-rated split/pkg AC (SEER2 14.3) with gas furnace (TE 80%), SFm, CZ03</t>
  </si>
  <si>
    <t>Residential SEER2-rated split/pkg HP, SEER2 &gt;= 15.2 and HSPF2 &gt;= 7.7, replacing AC and gas furnace, NR, SFm, CZ03</t>
  </si>
  <si>
    <t>SWHC045-03-AC-NR-DnDeemDI-Res-SFm-Ex-rDXHP-CZ03-FuelSubst-Default-Def-GSIA-Any-Any</t>
  </si>
  <si>
    <t>AF</t>
  </si>
  <si>
    <t>Residential SEER2-rated split/pkg HP, SEER2 &gt;= 16 and HSPF2 &gt;= 8.0, replacing AC and gas furnace, NR, MFm, CZ03</t>
  </si>
  <si>
    <t>SEER2 &gt;= 16</t>
  </si>
  <si>
    <t>Residential SEER2-rated split/pkg HP, SEER2 &gt;= 16 and HSPF2 &gt;= 8.0, replacing AC and gas furnace, NR</t>
  </si>
  <si>
    <t>SWHC045-03-AF-NR-DnDeemDI-Res-MFm-Ex-rDXHP-CZ03-FuelSubst-Default-Def-GSIA-Any-Any</t>
  </si>
  <si>
    <t>Residential SEER2-rated split/pkg HP, SEER2 &gt;= 16 and HSPF2 &gt;= 8.0, replacing AC and gas furnace, NR, SFm, CZ03</t>
  </si>
  <si>
    <t>SWHC045-03-AF-NR-DnDeemDI-Res-SFm-Ex-rDXHP-CZ03-FuelSubst-Default-Def-GSIA-Any-Any</t>
  </si>
  <si>
    <t>AI</t>
  </si>
  <si>
    <t>Residential SEER2-rated split/pkg HP, SEER2 &gt;= 16.9 and HSPF2 &gt;= 8.1, replacing AC and gas furnace, NR, MFm, CZ03</t>
  </si>
  <si>
    <t>SEER2 &gt;= 16.9</t>
  </si>
  <si>
    <t>Residential SEER2-rated split/pkg HP, SEER2 &gt;= 16.9 and HSPF2 &gt;= 8.1, replacing AC and gas furnace, NR</t>
  </si>
  <si>
    <t>SWHC045-03-AI-NR-DnDeemDI-Res-MFm-Ex-rDXHP-CZ03-FuelSubst-Default-Def-GSIA-Any-Any</t>
  </si>
  <si>
    <t>Residential SEER2-rated split/pkg HP, SEER2 &gt;= 16.9 and HSPF2 &gt;= 8.1, replacing AC and gas furnace, NR, SFm, CZ03</t>
  </si>
  <si>
    <t>SWHC045-03-AI-NR-DnDeemDI-Res-SFm-Ex-rDXHP-CZ03-FuelSubst-Default-Def-GSIA-Any-Any</t>
  </si>
  <si>
    <t>AL</t>
  </si>
  <si>
    <t>Residential SEER2-rated split/pkg HP, SEER2 &gt;= 17.8 and HSPF2 &gt;= 8.1, replacing AC and gas furnace, NR, MFm, CZ03</t>
  </si>
  <si>
    <t>SEER2 &gt;= 17.8</t>
  </si>
  <si>
    <t>Residential SEER2-rated split/pkg HP, SEER2 &gt;= 17.8 and HSPF2 &gt;= 8.1, replacing AC and gas furnace, NR</t>
  </si>
  <si>
    <t>SWHC045-03-AL-NR-DnDeemDI-Res-MFm-Ex-rDXHP-CZ03-FuelSubst-Default-Def-GSIA-Any-Any</t>
  </si>
  <si>
    <t>Residential SEER2-rated split/pkg HP, SEER2 &gt;= 17.8 and HSPF2 &gt;= 8.1, replacing AC and gas furnace, NR, SFm, CZ03</t>
  </si>
  <si>
    <t>SWHC045-03-AL-NR-DnDeemDI-Res-SFm-Ex-rDXHP-CZ03-FuelSubst-Default-Def-GSIA-Any-Any</t>
  </si>
  <si>
    <t>AO</t>
  </si>
  <si>
    <t>Residential SEER2-rated split/pkg HP, SEER2 &gt;= 18.7 and HSPF2 &gt;= 8.5, replacing AC and gas furnace, NR, MFm, CZ03</t>
  </si>
  <si>
    <t>SEER2 &gt;= 18.7</t>
  </si>
  <si>
    <t>Residential SEER2-rated split/pkg HP, SEER2 &gt;= 18.7 and HSPF2 &gt;= 8.5, replacing AC and gas furnace, NR</t>
  </si>
  <si>
    <t>SWHC045-03-AO-NR-DnDeemDI-Res-MFm-Ex-rDXHP-CZ03-FuelSubst-Default-Def-GSIA-Any-Any</t>
  </si>
  <si>
    <t>Residential SEER2-rated split/pkg HP, SEER2 &gt;= 18.7 and HSPF2 &gt;= 8.5, replacing AC and gas furnace, NR, SFm, CZ03</t>
  </si>
  <si>
    <t>SWHC045-03-AO-NR-DnDeemDI-Res-SFm-Ex-rDXHP-CZ03-FuelSubst-Default-Def-GSIA-Any-Any</t>
  </si>
  <si>
    <t>AR</t>
  </si>
  <si>
    <t>Residential SEER2-rated split/pkg HP, SEER2 &gt;= 19.6 and HSPF2 &gt;= 8.9, replacing AC and gas furnace, NR, MFm, CZ03</t>
  </si>
  <si>
    <t>SEER2 &gt;= 19.6</t>
  </si>
  <si>
    <t>Residential SEER2-rated split/pkg HP, SEER2 &gt;= 19.6 and HSPF2 &gt;= 8.9, replacing AC and gas furnace, NR</t>
  </si>
  <si>
    <t>SWHC045-03-AR-NR-DnDeemDI-Res-MFm-Ex-rDXHP-CZ03-FuelSubst-Default-Def-GSIA-Any-Any</t>
  </si>
  <si>
    <t>Residential SEER2-rated split/pkg HP, SEER2 &gt;= 19.6 and HSPF2 &gt;= 8.9, replacing AC and gas furnace, NR, SFm, CZ03</t>
  </si>
  <si>
    <t>SWHC045-03-AR-NR-DnDeemDI-Res-SFm-Ex-rDXHP-CZ03-FuelSubst-Default-Def-GSIA-Any-Any</t>
  </si>
  <si>
    <t>AU</t>
  </si>
  <si>
    <t>Residential gas furnace (TE 80%), MFm, CZ03</t>
  </si>
  <si>
    <t>Residential legacy-rated split/pkg HP, SEER &gt;= 16 and HSPF &gt;= 9, replacing gas furnace only, NR, MFm, CZ03</t>
  </si>
  <si>
    <t>Residential gas furnace (TE 80%)</t>
  </si>
  <si>
    <t>Gas Furnace Only</t>
  </si>
  <si>
    <t>Residential legacy-rated split/pkg HP, SEER &gt;= 16 and HSPF &gt;= 9, replacing gas furnace only, NR</t>
  </si>
  <si>
    <t>SWHC045-03-AU-NR-DnDeemDI-Res-MFm-Ex-rDXHP-CZ03-FuelSubst-Default-Def-GSIA-Any-Any</t>
  </si>
  <si>
    <t>Residential gas furnace (TE 80%), SFm, CZ03</t>
  </si>
  <si>
    <t>Residential legacy-rated split/pkg HP, SEER &gt;= 16 and HSPF &gt;= 9, replacing gas furnace only, NR, SFm, CZ03</t>
  </si>
  <si>
    <t>SWHC045-03-AU-NR-DnDeemDI-Res-SFm-Ex-rDXHP-CZ03-FuelSubst-Default-Def-GSIA-Any-Any</t>
  </si>
  <si>
    <t>AX</t>
  </si>
  <si>
    <t>Residential legacy-rated split/pkg HP, SEER &gt;= 17 and HSPF &gt;= 9.4, replacing gas furnace only, NR, MFm, CZ03</t>
  </si>
  <si>
    <t>Residential legacy-rated split/pkg HP, SEER &gt;= 17 and HSPF &gt;= 9.4, replacing gas furnace only, NR</t>
  </si>
  <si>
    <t>SWHC045-03-AX-NR-DnDeemDI-Res-MFm-Ex-rDXHP-CZ03-FuelSubst-Default-Def-GSIA-Any-Any</t>
  </si>
  <si>
    <t>Residential legacy-rated split/pkg HP, SEER &gt;= 17 and HSPF &gt;= 9.4, replacing gas furnace only, NR, SFm, CZ03</t>
  </si>
  <si>
    <t>SWHC045-03-AX-NR-DnDeemDI-Res-SFm-Ex-rDXHP-CZ03-FuelSubst-Default-Def-GSIA-Any-Any</t>
  </si>
  <si>
    <t>BA</t>
  </si>
  <si>
    <t>Residential legacy-rated split/pkg HP, SEER &gt;= 18 and HSPF &gt;= 9.5, replacing gas furnace only, NR, MFm, CZ03</t>
  </si>
  <si>
    <t>Residential legacy-rated split/pkg HP, SEER &gt;= 18 and HSPF &gt;= 9.5, replacing gas furnace only, NR</t>
  </si>
  <si>
    <t>SWHC045-03-BA-NR-DnDeemDI-Res-MFm-Ex-rDXHP-CZ03-FuelSubst-Default-Def-GSIA-Any-Any</t>
  </si>
  <si>
    <t>Residential legacy-rated split/pkg HP, SEER &gt;= 18 and HSPF &gt;= 9.5, replacing gas furnace only, NR, SFm, CZ03</t>
  </si>
  <si>
    <t>SWHC045-03-BA-NR-DnDeemDI-Res-SFm-Ex-rDXHP-CZ03-FuelSubst-Default-Def-GSIA-Any-Any</t>
  </si>
  <si>
    <t>BD</t>
  </si>
  <si>
    <t>Residential legacy-rated split/pkg HP, SEER &gt;= 19 and HSPF &gt;= 9.5, replacing gas furnace only, NR, MFm, CZ03</t>
  </si>
  <si>
    <t>Residential legacy-rated split/pkg HP, SEER &gt;= 19 and HSPF &gt;= 9.5, replacing gas furnace only, NR</t>
  </si>
  <si>
    <t>SWHC045-03-BD-NR-DnDeemDI-Res-MFm-Ex-rDXHP-CZ03-FuelSubst-Default-Def-GSIA-Any-Any</t>
  </si>
  <si>
    <t>Residential legacy-rated split/pkg HP, SEER &gt;= 19 and HSPF &gt;= 9.5, replacing gas furnace only, NR, SFm, CZ03</t>
  </si>
  <si>
    <t>SWHC045-03-BD-NR-DnDeemDI-Res-SFm-Ex-rDXHP-CZ03-FuelSubst-Default-Def-GSIA-Any-Any</t>
  </si>
  <si>
    <t>BG</t>
  </si>
  <si>
    <t>Residential legacy-rated split/pkg HP, SEER &gt;= 20 and HSPF &gt;= 10, replacing gas furnace only, NR, MFm, CZ03</t>
  </si>
  <si>
    <t>Residential legacy-rated split/pkg HP, SEER &gt;= 20 and HSPF &gt;= 10, replacing gas furnace only, NR</t>
  </si>
  <si>
    <t>SWHC045-03-BG-NR-DnDeemDI-Res-MFm-Ex-rDXHP-CZ03-FuelSubst-Default-Def-GSIA-Any-Any</t>
  </si>
  <si>
    <t>Residential legacy-rated split/pkg HP, SEER &gt;= 20 and HSPF &gt;= 10, replacing gas furnace only, NR, SFm, CZ03</t>
  </si>
  <si>
    <t>SWHC045-03-BG-NR-DnDeemDI-Res-SFm-Ex-rDXHP-CZ03-FuelSubst-Default-Def-GSIA-Any-Any</t>
  </si>
  <si>
    <t>BJ</t>
  </si>
  <si>
    <t>Residential legacy-rated split/pkg HP, SEER &gt;= 21 and HSPF &gt;= 10.5, replacing gas furnace only, NR, MFm, CZ03</t>
  </si>
  <si>
    <t>Residential legacy-rated split/pkg HP, SEER &gt;= 21 and HSPF &gt;= 10.5, replacing gas furnace only, NR</t>
  </si>
  <si>
    <t>SWHC045-03-BJ-NR-DnDeemDI-Res-MFm-Ex-rDXHP-CZ03-FuelSubst-Default-Def-GSIA-Any-Any</t>
  </si>
  <si>
    <t>Residential legacy-rated split/pkg HP, SEER &gt;= 21 and HSPF &gt;= 10.5, replacing gas furnace only, NR, SFm, CZ03</t>
  </si>
  <si>
    <t>SWHC045-03-BJ-NR-DnDeemDI-Res-SFm-Ex-rDXHP-CZ03-FuelSubst-Default-Def-GSIA-Any-Any</t>
  </si>
  <si>
    <t>BM</t>
  </si>
  <si>
    <t>Residential SEER2-rated split/pkg HP, SEER2 &gt;= 15.2 and HSPF2 &gt;= 7.7, replacing gas furnace only, NR, MFm, CZ03</t>
  </si>
  <si>
    <t>Residential SEER2-rated split/pkg HP, SEER2 &gt;= 15.2 and HSPF2 &gt;= 7.7, replacing gas furnace only, NR</t>
  </si>
  <si>
    <t>SWHC045-03-BM-NR-DnDeemDI-Res-MFm-Ex-rDXHP-CZ03-FuelSubst-Default-Def-GSIA-Any-Any</t>
  </si>
  <si>
    <t>Residential SEER2-rated split/pkg HP, SEER2 &gt;= 15.2 and HSPF2 &gt;= 7.7, replacing gas furnace only, NR, SFm, CZ03</t>
  </si>
  <si>
    <t>SWHC045-03-BM-NR-DnDeemDI-Res-SFm-Ex-rDXHP-CZ03-FuelSubst-Default-Def-GSIA-Any-Any</t>
  </si>
  <si>
    <t>BP</t>
  </si>
  <si>
    <t>Residential SEER2-rated split/pkg HP, SEER2 &gt;= 16 and HSPF2 &gt;= 8.0, replacing gas furnace only, NR, MFm, CZ03</t>
  </si>
  <si>
    <t>Residential SEER2-rated split/pkg HP, SEER2 &gt;= 16 and HSPF2 &gt;= 8.0, replacing gas furnace only, NR</t>
  </si>
  <si>
    <t>SWHC045-03-BP-NR-DnDeemDI-Res-MFm-Ex-rDXHP-CZ03-FuelSubst-Default-Def-GSIA-Any-Any</t>
  </si>
  <si>
    <t>Residential SEER2-rated split/pkg HP, SEER2 &gt;= 16 and HSPF2 &gt;= 8.0, replacing gas furnace only, NR, SFm, CZ03</t>
  </si>
  <si>
    <t>SWHC045-03-BP-NR-DnDeemDI-Res-SFm-Ex-rDXHP-CZ03-FuelSubst-Default-Def-GSIA-Any-Any</t>
  </si>
  <si>
    <t>BS</t>
  </si>
  <si>
    <t>Residential SEER2-rated split/pkg HP, SEER2 &gt;= 16.9 and HSPF2 &gt;= 8.1, replacing gas furnace only, NR, MFm, CZ03</t>
  </si>
  <si>
    <t>Residential SEER2-rated split/pkg HP, SEER2 &gt;= 16.9 and HSPF2 &gt;= 8.1, replacing gas furnace only, NR</t>
  </si>
  <si>
    <t>SWHC045-03-BS-NR-DnDeemDI-Res-MFm-Ex-rDXHP-CZ03-FuelSubst-Default-Def-GSIA-Any-Any</t>
  </si>
  <si>
    <t>Residential SEER2-rated split/pkg HP, SEER2 &gt;= 16.9 and HSPF2 &gt;= 8.1, replacing gas furnace only, NR, SFm, CZ03</t>
  </si>
  <si>
    <t>SWHC045-03-BS-NR-DnDeemDI-Res-SFm-Ex-rDXHP-CZ03-FuelSubst-Default-Def-GSIA-Any-Any</t>
  </si>
  <si>
    <t>BV</t>
  </si>
  <si>
    <t>Residential SEER2-rated split/pkg HP, SEER2 &gt;= 17.8 and HSPF2 &gt;= 8.1, replacing gas furnace only, NR, MFm, CZ03</t>
  </si>
  <si>
    <t>Residential SEER2-rated split/pkg HP, SEER2 &gt;= 17.8 and HSPF2 &gt;= 8.1, replacing gas furnace only, NR</t>
  </si>
  <si>
    <t>SWHC045-03-BV-NR-DnDeemDI-Res-MFm-Ex-rDXHP-CZ03-FuelSubst-Default-Def-GSIA-Any-Any</t>
  </si>
  <si>
    <t>Residential SEER2-rated split/pkg HP, SEER2 &gt;= 17.8 and HSPF2 &gt;= 8.1, replacing gas furnace only, NR, SFm, CZ03</t>
  </si>
  <si>
    <t>SWHC045-03-BV-NR-DnDeemDI-Res-SFm-Ex-rDXHP-CZ03-FuelSubst-Default-Def-GSIA-Any-Any</t>
  </si>
  <si>
    <t>BY</t>
  </si>
  <si>
    <t>Residential SEER2-rated split/pkg HP, SEER2 &gt;= 18.7 and HSPF2 &gt;= 8.5, replacing gas furnace only, NR, MFm, CZ03</t>
  </si>
  <si>
    <t>Residential SEER2-rated split/pkg HP, SEER2 &gt;= 18.7 and HSPF2 &gt;= 8.5, replacing gas furnace only, NR</t>
  </si>
  <si>
    <t>SWHC045-03-BY-NR-DnDeemDI-Res-MFm-Ex-rDXHP-CZ03-FuelSubst-Default-Def-GSIA-Any-Any</t>
  </si>
  <si>
    <t>Residential SEER2-rated split/pkg HP, SEER2 &gt;= 18.7 and HSPF2 &gt;= 8.5, replacing gas furnace only, NR, SFm, CZ03</t>
  </si>
  <si>
    <t>SWHC045-03-BY-NR-DnDeemDI-Res-SFm-Ex-rDXHP-CZ03-FuelSubst-Default-Def-GSIA-Any-Any</t>
  </si>
  <si>
    <t>CB</t>
  </si>
  <si>
    <t>Residential SEER2-rated split/pkg HP, SEER2 &gt;= 19.6 and HSPF2 &gt;= 8.9, replacing gas furnace only, NR, MFm, CZ03</t>
  </si>
  <si>
    <t>Residential SEER2-rated split/pkg HP, SEER2 &gt;= 19.6 and HSPF2 &gt;= 8.9, replacing gas furnace only, NR</t>
  </si>
  <si>
    <t>SWHC045-03-CB-NR-DnDeemDI-Res-MFm-Ex-rDXHP-CZ03-FuelSubst-Default-Def-GSIA-Any-Any</t>
  </si>
  <si>
    <t>Residential SEER2-rated split/pkg HP, SEER2 &gt;= 19.6 and HSPF2 &gt;= 8.9, replacing gas furnace only, NR, SFm, CZ03</t>
  </si>
  <si>
    <t>SWHC045-03-CB-NR-DnDeemDI-Res-SFm-Ex-rDXHP-CZ03-FuelSubst-Default-Def-GSIA-Any-Any</t>
  </si>
  <si>
    <t>Ductless Heat Pump</t>
  </si>
  <si>
    <t>Measure Case Efficiency</t>
  </si>
  <si>
    <t>Ductless</t>
  </si>
  <si>
    <t>SWHC044</t>
  </si>
  <si>
    <t>Ductless HVAC, Residential, Fuel Substitution</t>
  </si>
  <si>
    <t>R</t>
  </si>
  <si>
    <t>Standard efficiency wall furnace (AFUE = 67%), MFm, CZ03</t>
  </si>
  <si>
    <t>Mini-split or multi-split ductless HP, SEER &gt;= 16 and HSPF &gt;= 9.2, replacing wall furnace, NR, MFm, CZ03</t>
  </si>
  <si>
    <t>Standard efficiency wall furnace (AFUE = 67%)</t>
  </si>
  <si>
    <t>SEER-Rated DHP</t>
  </si>
  <si>
    <t>2010-2012</t>
  </si>
  <si>
    <t>SpaceHtg_eq</t>
  </si>
  <si>
    <t>spltHP-SEER-BA</t>
  </si>
  <si>
    <t>GasFurnace</t>
  </si>
  <si>
    <t>E12SCG0018</t>
  </si>
  <si>
    <t>Mini-split or multi-split ductless HP, SEER &gt;= 16 and HSPF &gt;= 9.2, replacing wall furnace, NR</t>
  </si>
  <si>
    <t>SWHC044-04-R-NR-DnDeemDI-Res-MFm-Ex-Any-CZ03-FuelSubst-Default-Def-GSIA-Any-Any</t>
  </si>
  <si>
    <t>SWHC044-04-R-NR-DnDeemed-Res-MFm-Ex-Any-CZ03-FuelSubst-Default-Def-GSIA-Any-Any</t>
  </si>
  <si>
    <t>Standard efficiency wall furnace (AFUE = 67%), SFm, CZ03</t>
  </si>
  <si>
    <t>Mini-split or multi-split ductless HP, SEER &gt;= 16 and HSPF &gt;= 9.2, replacing wall furnace, NR, SFm, CZ03</t>
  </si>
  <si>
    <t>SWHC044-04-R-NR-DnDeemDI-Res-SFm-Ex-Any-CZ03-FuelSubst-Default-Def-GSIA-Any-Any</t>
  </si>
  <si>
    <t>SWHC044-04-R-NR-DnDeemed-Res-SFm-Ex-Any-CZ03-FuelSubst-Default-Def-GSIA-Any-Any</t>
  </si>
  <si>
    <t>Standard efficiency wall furnace (AFUE = 67%)  and window AC (EER = 11), MFm, CZ03</t>
  </si>
  <si>
    <t>Mini-split or multi-split ductless HP, SEER &gt;= 16 and HSPF &gt;= 9.2, replacing window AC and wall furnace, NR, MFm, CZ03</t>
  </si>
  <si>
    <t>Standard efficiency wall furnace (AFUE = 67%) and window AC (EER = 11)</t>
  </si>
  <si>
    <t>Standard efficiency wall furnace (AFUE = 67%)  and window AC (EER = 11)</t>
  </si>
  <si>
    <t>Window AC and Wall Furnace</t>
  </si>
  <si>
    <t>Mini-split or multi-split ductless HP, SEER &gt;= 16 and HSPF &gt;= 9.2, replacing window AC and wall furnace, NR</t>
  </si>
  <si>
    <t>SWHC044-04-T-NR-DnDeemDI-Res-MFm-Ex-Any-CZ03-FuelSubst-Default-Def-GSIA-Any-Any</t>
  </si>
  <si>
    <t>SWHC044-04-T-NR-DnDeemed-Res-MFm-Ex-Any-CZ03-FuelSubst-Default-Def-GSIA-Any-Any</t>
  </si>
  <si>
    <t>Standard efficiency wall furnace (AFUE = 67%)  and window AC (EER = 11), SFm, CZ03</t>
  </si>
  <si>
    <t>Mini-split or multi-split ductless HP, SEER &gt;= 16 and HSPF &gt;= 9.2, replacing window AC and wall furnace, NR, SFm, CZ03</t>
  </si>
  <si>
    <t>SWHC044-04-T-NR-DnDeemDI-Res-SFm-Ex-Any-CZ03-FuelSubst-Default-Def-GSIA-Any-Any</t>
  </si>
  <si>
    <t>SWHC044-04-T-NR-DnDeemed-Res-SFm-Ex-Any-CZ03-FuelSubst-Default-Def-GSIA-Any-Any</t>
  </si>
  <si>
    <t>V</t>
  </si>
  <si>
    <t>Mini-split or multi-split ductless HP, SEER &gt;= 17 and HSPF &gt;= 9.5, replacing wall furnace, NR, MFm, CZ03</t>
  </si>
  <si>
    <t>Mini-split or multi-split ductless HP, SEER &gt;= 17 and HSPF &gt;= 9.5, replacing wall furnace, NR</t>
  </si>
  <si>
    <t>SWHC044-04-V-NR-DnDeemDI-Res-MFm-Ex-Any-CZ03-FuelSubst-Default-Def-GSIA-Any-Any</t>
  </si>
  <si>
    <t>SWHC044-04-V-NR-DnDeemed-Res-MFm-Ex-Any-CZ03-FuelSubst-Default-Def-GSIA-Any-Any</t>
  </si>
  <si>
    <t>Mini-split or multi-split ductless HP, SEER &gt;= 17 and HSPF &gt;= 9.5, replacing wall furnace, NR, SFm, CZ03</t>
  </si>
  <si>
    <t>SWHC044-04-V-NR-DnDeemDI-Res-SFm-Ex-Any-CZ03-FuelSubst-Default-Def-GSIA-Any-Any</t>
  </si>
  <si>
    <t>SWHC044-04-V-NR-DnDeemed-Res-SFm-Ex-Any-CZ03-FuelSubst-Default-Def-GSIA-Any-Any</t>
  </si>
  <si>
    <t>X</t>
  </si>
  <si>
    <t>Mini-split or multi-split ductless HP, SEER &gt;= 17 and HSPF &gt;= 9.5, replacing window AC and wall furnace, NR, MFm, CZ03</t>
  </si>
  <si>
    <t>Mini-split or multi-split ductless HP, SEER &gt;= 17 and HSPF &gt;= 9.5, replacing window AC and wall furnace, NR</t>
  </si>
  <si>
    <t>SWHC044-04-X-NR-DnDeemDI-Res-MFm-Ex-Any-CZ03-FuelSubst-Default-Def-GSIA-Any-Any</t>
  </si>
  <si>
    <t>SWHC044-04-X-NR-DnDeemed-Res-MFm-Ex-Any-CZ03-FuelSubst-Default-Def-GSIA-Any-Any</t>
  </si>
  <si>
    <t>Mini-split or multi-split ductless HP, SEER &gt;= 17 and HSPF &gt;= 9.5, replacing window AC and wall furnace, NR, SFm, CZ03</t>
  </si>
  <si>
    <t>SWHC044-04-X-NR-DnDeemDI-Res-SFm-Ex-Any-CZ03-FuelSubst-Default-Def-GSIA-Any-Any</t>
  </si>
  <si>
    <t>SWHC044-04-X-NR-DnDeemed-Res-SFm-Ex-Any-CZ03-FuelSubst-Default-Def-GSIA-Any-Any</t>
  </si>
  <si>
    <t>Mini-split or multi-split ductless HP, SEER &gt;= 18 and HSPF &gt;= 9.8, replacing wall furnace, NR, MFm, CZ03</t>
  </si>
  <si>
    <t>Mini-split or multi-split ductless HP, SEER &gt;= 18 and HSPF &gt;= 9.8, replacing wall furnace, NR</t>
  </si>
  <si>
    <t>SWHC044-04-Z-NR-DnDeemDI-Res-MFm-Ex-Any-CZ03-FuelSubst-Default-Def-GSIA-Any-Any</t>
  </si>
  <si>
    <t>SWHC044-04-Z-NR-DnDeemed-Res-MFm-Ex-Any-CZ03-FuelSubst-Default-Def-GSIA-Any-Any</t>
  </si>
  <si>
    <t>Mini-split or multi-split ductless HP, SEER &gt;= 18 and HSPF &gt;= 9.8, replacing wall furnace, NR, SFm, CZ03</t>
  </si>
  <si>
    <t>SWHC044-04-Z-NR-DnDeemDI-Res-SFm-Ex-Any-CZ03-FuelSubst-Default-Def-GSIA-Any-Any</t>
  </si>
  <si>
    <t>SWHC044-04-Z-NR-DnDeemed-Res-SFm-Ex-Any-CZ03-FuelSubst-Default-Def-GSIA-Any-Any</t>
  </si>
  <si>
    <t>AB</t>
  </si>
  <si>
    <t>Mini-split or multi-split ductless HP, SEER &gt;= 18 and HSPF &gt;= 9.8, replacing window AC and wall furnace, NR, MFm, CZ03</t>
  </si>
  <si>
    <t>Mini-split or multi-split ductless HP, SEER &gt;= 18 and HSPF &gt;= 9.8, replacing window AC and wall furnace, NR</t>
  </si>
  <si>
    <t>SWHC044-04-AB-NR-DnDeemDI-Res-MFm-Ex-Any-CZ03-FuelSubst-Default-Def-GSIA-Any-Any</t>
  </si>
  <si>
    <t>SWHC044-04-AB-NR-DnDeemed-Res-MFm-Ex-Any-CZ03-FuelSubst-Default-Def-GSIA-Any-Any</t>
  </si>
  <si>
    <t>Mini-split or multi-split ductless HP, SEER &gt;= 18 and HSPF &gt;= 9.8, replacing window AC and wall furnace, NR, SFm, CZ03</t>
  </si>
  <si>
    <t>SWHC044-04-AB-NR-DnDeemDI-Res-SFm-Ex-Any-CZ03-FuelSubst-Default-Def-GSIA-Any-Any</t>
  </si>
  <si>
    <t>SWHC044-04-AB-NR-DnDeemed-Res-SFm-Ex-Any-CZ03-FuelSubst-Default-Def-GSIA-Any-Any</t>
  </si>
  <si>
    <t>AD</t>
  </si>
  <si>
    <t>Mini-split or multi-split ductless HP, SEER &gt;= 19 and HSPF &gt;= 10, replacing wall furnace, NR, MFm, CZ03</t>
  </si>
  <si>
    <t>Mini-split or multi-split ductless HP, SEER &gt;= 19 and HSPF &gt;= 10, replacing wall furnace, NR</t>
  </si>
  <si>
    <t>SWHC044-04-AD-NR-DnDeemDI-Res-MFm-Ex-Any-CZ03-FuelSubst-Default-Def-GSIA-Any-Any</t>
  </si>
  <si>
    <t>SWHC044-04-AD-NR-DnDeemed-Res-MFm-Ex-Any-CZ03-FuelSubst-Default-Def-GSIA-Any-Any</t>
  </si>
  <si>
    <t>Mini-split or multi-split ductless HP, SEER &gt;= 19 and HSPF &gt;= 10, replacing wall furnace, NR, SFm, CZ03</t>
  </si>
  <si>
    <t>SWHC044-04-AD-NR-DnDeemDI-Res-SFm-Ex-Any-CZ03-FuelSubst-Default-Def-GSIA-Any-Any</t>
  </si>
  <si>
    <t>SWHC044-04-AD-NR-DnDeemed-Res-SFm-Ex-Any-CZ03-FuelSubst-Default-Def-GSIA-Any-Any</t>
  </si>
  <si>
    <t>Mini-split or multi-split ductless HP, SEER &gt;= 19 and HSPF &gt;= 10, replacing window AC and wall furnace, NR, MFm, CZ03</t>
  </si>
  <si>
    <t>Mini-split or multi-split ductless HP, SEER &gt;= 19 and HSPF &gt;= 10, replacing window AC and wall furnace, NR</t>
  </si>
  <si>
    <t>SWHC044-04-AF-NR-DnDeemDI-Res-MFm-Ex-Any-CZ03-FuelSubst-Default-Def-GSIA-Any-Any</t>
  </si>
  <si>
    <t>SWHC044-04-AF-NR-DnDeemed-Res-MFm-Ex-Any-CZ03-FuelSubst-Default-Def-GSIA-Any-Any</t>
  </si>
  <si>
    <t>Mini-split or multi-split ductless HP, SEER &gt;= 19 and HSPF &gt;= 10, replacing window AC and wall furnace, NR, SFm, CZ03</t>
  </si>
  <si>
    <t>SWHC044-04-AF-NR-DnDeemDI-Res-SFm-Ex-Any-CZ03-FuelSubst-Default-Def-GSIA-Any-Any</t>
  </si>
  <si>
    <t>SWHC044-04-AF-NR-DnDeemed-Res-SFm-Ex-Any-CZ03-FuelSubst-Default-Def-GSIA-Any-Any</t>
  </si>
  <si>
    <t>AH</t>
  </si>
  <si>
    <t>Mini-split or multi-split ductless HP, SEER &gt;= 20 and HSPF &gt;= 10.3, replacing wall furnace, NR, MFm, CZ03</t>
  </si>
  <si>
    <t>Mini-split or multi-split ductless HP, SEER &gt;= 20 and HSPF &gt;= 10.3, replacing wall furnace, NR</t>
  </si>
  <si>
    <t>SWHC044-04-AH-NR-DnDeemDI-Res-MFm-Ex-Any-CZ03-FuelSubst-Default-Def-GSIA-Any-Any</t>
  </si>
  <si>
    <t>SWHC044-04-AH-NR-DnDeemed-Res-MFm-Ex-Any-CZ03-FuelSubst-Default-Def-GSIA-Any-Any</t>
  </si>
  <si>
    <t>Mini-split or multi-split ductless HP, SEER &gt;= 20 and HSPF &gt;= 10.3, replacing wall furnace, NR, SFm, CZ03</t>
  </si>
  <si>
    <t>SWHC044-04-AH-NR-DnDeemDI-Res-SFm-Ex-Any-CZ03-FuelSubst-Default-Def-GSIA-Any-Any</t>
  </si>
  <si>
    <t>SWHC044-04-AH-NR-DnDeemed-Res-SFm-Ex-Any-CZ03-FuelSubst-Default-Def-GSIA-Any-Any</t>
  </si>
  <si>
    <t>AJ</t>
  </si>
  <si>
    <t>Mini-split or multi-split ductless HP, SEER &gt;= 20 and HSPF &gt;= 10.3, replacing window AC and wall furnace, NR, MFm, CZ03</t>
  </si>
  <si>
    <t>Mini-split or multi-split ductless HP, SEER &gt;= 20 and HSPF &gt;= 10.3, replacing window AC and wall furnace, NR</t>
  </si>
  <si>
    <t>SWHC044-04-AJ-NR-DnDeemDI-Res-MFm-Ex-Any-CZ03-FuelSubst-Default-Def-GSIA-Any-Any</t>
  </si>
  <si>
    <t>SWHC044-04-AJ-NR-DnDeemed-Res-MFm-Ex-Any-CZ03-FuelSubst-Default-Def-GSIA-Any-Any</t>
  </si>
  <si>
    <t>Mini-split or multi-split ductless HP, SEER &gt;= 20 and HSPF &gt;= 10.3, replacing window AC and wall furnace, NR, SFm, CZ03</t>
  </si>
  <si>
    <t>SWHC044-04-AJ-NR-DnDeemDI-Res-SFm-Ex-Any-CZ03-FuelSubst-Default-Def-GSIA-Any-Any</t>
  </si>
  <si>
    <t>SWHC044-04-AJ-NR-DnDeemed-Res-SFm-Ex-Any-CZ03-FuelSubst-Default-Def-GSIA-Any-Any</t>
  </si>
  <si>
    <t>Mini-split or multi-split ductless HP, SEER &gt;= 21 and HSPF &gt;= 10.6, replacing wall furnace, NR, MFm, CZ03</t>
  </si>
  <si>
    <t>Mini-split or multi-split ductless HP, SEER &gt;= 21 and HSPF &gt;= 10.6, replacing wall furnace, NR</t>
  </si>
  <si>
    <t>SWHC044-04-AL-NR-DnDeemDI-Res-MFm-Ex-Any-CZ03-FuelSubst-Default-Def-GSIA-Any-Any</t>
  </si>
  <si>
    <t>SWHC044-04-AL-NR-DnDeemed-Res-MFm-Ex-Any-CZ03-FuelSubst-Default-Def-GSIA-Any-Any</t>
  </si>
  <si>
    <t>Mini-split or multi-split ductless HP, SEER &gt;= 21 and HSPF &gt;= 10.6, replacing wall furnace, NR, SFm, CZ03</t>
  </si>
  <si>
    <t>SWHC044-04-AL-NR-DnDeemDI-Res-SFm-Ex-Any-CZ03-FuelSubst-Default-Def-GSIA-Any-Any</t>
  </si>
  <si>
    <t>SWHC044-04-AL-NR-DnDeemed-Res-SFm-Ex-Any-CZ03-FuelSubst-Default-Def-GSIA-Any-Any</t>
  </si>
  <si>
    <t>AN</t>
  </si>
  <si>
    <t>Mini-split or multi-split ductless HP, SEER &gt;= 21 and HSPF &gt;= 10.6, replacing window AC and wall furnace, NR, MFm, CZ03</t>
  </si>
  <si>
    <t>Mini-split or multi-split ductless HP, SEER &gt;= 21 and HSPF &gt;= 10.6, replacing window AC and wall furnace, NR</t>
  </si>
  <si>
    <t>SWHC044-04-AN-NR-DnDeemDI-Res-MFm-Ex-Any-CZ03-FuelSubst-Default-Def-GSIA-Any-Any</t>
  </si>
  <si>
    <t>SWHC044-04-AN-NR-DnDeemed-Res-MFm-Ex-Any-CZ03-FuelSubst-Default-Def-GSIA-Any-Any</t>
  </si>
  <si>
    <t>Mini-split or multi-split ductless HP, SEER &gt;= 21 and HSPF &gt;= 10.6, replacing window AC and wall furnace, NR, SFm, CZ03</t>
  </si>
  <si>
    <t>SWHC044-04-AN-NR-DnDeemDI-Res-SFm-Ex-Any-CZ03-FuelSubst-Default-Def-GSIA-Any-Any</t>
  </si>
  <si>
    <t>SWHC044-04-AN-NR-DnDeemed-Res-SFm-Ex-Any-CZ03-FuelSubst-Default-Def-GSIA-Any-Any</t>
  </si>
  <si>
    <t>AP</t>
  </si>
  <si>
    <t>Mini-split or multi-split ductless HP, SEER &gt;= 22 and HSPF &gt;= 10.9, replacing wall furnace, NR, MFm, CZ03</t>
  </si>
  <si>
    <t>SEER &gt;= 22</t>
  </si>
  <si>
    <t>Mini-split or multi-split ductless HP, SEER &gt;= 22 and HSPF &gt;= 10.9, replacing wall furnace, NR</t>
  </si>
  <si>
    <t>SWHC044-04-AP-NR-DnDeemDI-Res-MFm-Ex-Any-CZ03-FuelSubst-Default-Def-GSIA-Any-Any</t>
  </si>
  <si>
    <t>SWHC044-04-AP-NR-DnDeemed-Res-MFm-Ex-Any-CZ03-FuelSubst-Default-Def-GSIA-Any-Any</t>
  </si>
  <si>
    <t>Mini-split or multi-split ductless HP, SEER &gt;= 22 and HSPF &gt;= 10.9, replacing wall furnace, NR, SFm, CZ03</t>
  </si>
  <si>
    <t>SWHC044-04-AP-NR-DnDeemDI-Res-SFm-Ex-Any-CZ03-FuelSubst-Default-Def-GSIA-Any-Any</t>
  </si>
  <si>
    <t>SWHC044-04-AP-NR-DnDeemed-Res-SFm-Ex-Any-CZ03-FuelSubst-Default-Def-GSIA-Any-Any</t>
  </si>
  <si>
    <t>Mini-split or multi-split ductless HP, SEER &gt;= 22 and HSPF &gt;= 10.9, replacing window AC and wall furnace, NR, MFm, CZ03</t>
  </si>
  <si>
    <t>Mini-split or multi-split ductless HP, SEER &gt;= 22 and HSPF &gt;= 10.9, replacing window AC and wall furnace, NR</t>
  </si>
  <si>
    <t>SWHC044-04-AR-NR-DnDeemDI-Res-MFm-Ex-Any-CZ03-FuelSubst-Default-Def-GSIA-Any-Any</t>
  </si>
  <si>
    <t>SWHC044-04-AR-NR-DnDeemed-Res-MFm-Ex-Any-CZ03-FuelSubst-Default-Def-GSIA-Any-Any</t>
  </si>
  <si>
    <t>Mini-split or multi-split ductless HP, SEER &gt;= 22 and HSPF &gt;= 10.9, replacing window AC and wall furnace, NR, SFm, CZ03</t>
  </si>
  <si>
    <t>SWHC044-04-AR-NR-DnDeemDI-Res-SFm-Ex-Any-CZ03-FuelSubst-Default-Def-GSIA-Any-Any</t>
  </si>
  <si>
    <t>SWHC044-04-AR-NR-DnDeemed-Res-SFm-Ex-Any-CZ03-FuelSubst-Default-Def-GSIA-Any-Any</t>
  </si>
  <si>
    <t>AT</t>
  </si>
  <si>
    <t>Mini-split or multi-split ductless HP, SEER2 &gt;= 15.2 and HSPF2 &gt;= 7.8, replacing wall furnace, NR, MFm, CZ03</t>
  </si>
  <si>
    <t>SEER2-Rated DHP</t>
  </si>
  <si>
    <t>Mini-split or multi-split ductless HP, SEER2 &gt;= 15.2 and HSPF2 &gt;= 7.8, replacing wall furnace, NR</t>
  </si>
  <si>
    <t>SWHC044-04-AT-NR-DnDeemDI-Res-MFm-Ex-Any-CZ03-FuelSubst-Default-Def-GSIA-Any-Any</t>
  </si>
  <si>
    <t>SWHC044-04-AT-NR-DnDeemed-Res-MFm-Ex-Any-CZ03-FuelSubst-Default-Def-GSIA-Any-Any</t>
  </si>
  <si>
    <t>Mini-split or multi-split ductless HP, SEER2 &gt;= 15.2 and HSPF2 &gt;= 7.8, replacing wall furnace, NR, SFm, CZ03</t>
  </si>
  <si>
    <t>SWHC044-04-AT-NR-DnDeemDI-Res-SFm-Ex-Any-CZ03-FuelSubst-Default-Def-GSIA-Any-Any</t>
  </si>
  <si>
    <t>SWHC044-04-AT-NR-DnDeemed-Res-SFm-Ex-Any-CZ03-FuelSubst-Default-Def-GSIA-Any-Any</t>
  </si>
  <si>
    <t>AV</t>
  </si>
  <si>
    <t>Mini-split or multi-split ductless HP, SEER2 &gt;= 15.2 and HSPF2 &gt;= 7.8, replacing window AC and wall furnace, NR, MFm, CZ03</t>
  </si>
  <si>
    <t>Mini-split or multi-split ductless HP, SEER2 &gt;= 15.2 and HSPF2 &gt;= 7.8, replacing window AC and wall furnace, NR</t>
  </si>
  <si>
    <t>SWHC044-04-AV-NR-DnDeemDI-Res-MFm-Ex-Any-CZ03-FuelSubst-Default-Def-GSIA-Any-Any</t>
  </si>
  <si>
    <t>SWHC044-04-AV-NR-DnDeemed-Res-MFm-Ex-Any-CZ03-FuelSubst-Default-Def-GSIA-Any-Any</t>
  </si>
  <si>
    <t>Mini-split or multi-split ductless HP, SEER2 &gt;= 15.2 and HSPF2 &gt;= 7.8, replacing window AC and wall furnace, NR, SFm, CZ03</t>
  </si>
  <si>
    <t>SWHC044-04-AV-NR-DnDeemDI-Res-SFm-Ex-Any-CZ03-FuelSubst-Default-Def-GSIA-Any-Any</t>
  </si>
  <si>
    <t>SWHC044-04-AV-NR-DnDeemed-Res-SFm-Ex-Any-CZ03-FuelSubst-Default-Def-GSIA-Any-Any</t>
  </si>
  <si>
    <t>Mini-split or multi-split ductless HP, SEER2 &gt;= 16 and HSPF2 &gt;= 8.1, replacing wall furnace, NR, MFm, CZ03</t>
  </si>
  <si>
    <t>SEER2 &gt;= 16.0</t>
  </si>
  <si>
    <t>Mini-split or multi-split ductless HP, SEER2 &gt;= 16 and HSPF2 &gt;= 8.1, replacing wall furnace, NR</t>
  </si>
  <si>
    <t>SWHC044-04-AX-NR-DnDeemDI-Res-MFm-Ex-Any-CZ03-FuelSubst-Default-Def-GSIA-Any-Any</t>
  </si>
  <si>
    <t>SWHC044-04-AX-NR-DnDeemed-Res-MFm-Ex-Any-CZ03-FuelSubst-Default-Def-GSIA-Any-Any</t>
  </si>
  <si>
    <t>Mini-split or multi-split ductless HP, SEER2 &gt;= 16 and HSPF2 &gt;= 8.1, replacing wall furnace, NR, SFm, CZ03</t>
  </si>
  <si>
    <t>SWHC044-04-AX-NR-DnDeemDI-Res-SFm-Ex-Any-CZ03-FuelSubst-Default-Def-GSIA-Any-Any</t>
  </si>
  <si>
    <t>SWHC044-04-AX-NR-DnDeemed-Res-SFm-Ex-Any-CZ03-FuelSubst-Default-Def-GSIA-Any-Any</t>
  </si>
  <si>
    <t>AZ</t>
  </si>
  <si>
    <t>Mini-split or multi-split ductless HP, SEER2 &gt;= 16 and HSPF2 &gt;= 8.1, replacing window AC and wall furnace, NR, MFm, CZ03</t>
  </si>
  <si>
    <t>Mini-split or multi-split ductless HP, SEER2 &gt;= 16 and HSPF2 &gt;= 8.1, replacing window AC and wall furnace, NR</t>
  </si>
  <si>
    <t>SWHC044-04-AZ-NR-DnDeemDI-Res-MFm-Ex-Any-CZ03-FuelSubst-Default-Def-GSIA-Any-Any</t>
  </si>
  <si>
    <t>SWHC044-04-AZ-NR-DnDeemed-Res-MFm-Ex-Any-CZ03-FuelSubst-Default-Def-GSIA-Any-Any</t>
  </si>
  <si>
    <t>Mini-split or multi-split ductless HP, SEER2 &gt;= 16 and HSPF2 &gt;= 8.1, replacing window AC and wall furnace, NR, SFm, CZ03</t>
  </si>
  <si>
    <t>SWHC044-04-AZ-NR-DnDeemDI-Res-SFm-Ex-Any-CZ03-FuelSubst-Default-Def-GSIA-Any-Any</t>
  </si>
  <si>
    <t>SWHC044-04-AZ-NR-DnDeemed-Res-SFm-Ex-Any-CZ03-FuelSubst-Default-Def-GSIA-Any-Any</t>
  </si>
  <si>
    <t>BB</t>
  </si>
  <si>
    <t>Mini-split or multi-split ductless HP, SEER2 &gt;= 16.9 and HSPF2 &gt;= 8.3, replacing wall furnace, NR, MFm, CZ03</t>
  </si>
  <si>
    <t>Mini-split or multi-split ductless HP, SEER2 &gt;= 16.9 and HSPF2 &gt;= 8.3, replacing wall furnace, NR</t>
  </si>
  <si>
    <t>SWHC044-04-BB-NR-DnDeemDI-Res-MFm-Ex-Any-CZ03-FuelSubst-Default-Def-GSIA-Any-Any</t>
  </si>
  <si>
    <t>SWHC044-04-BB-NR-DnDeemed-Res-MFm-Ex-Any-CZ03-FuelSubst-Default-Def-GSIA-Any-Any</t>
  </si>
  <si>
    <t>Mini-split or multi-split ductless HP, SEER2 &gt;= 16.9 and HSPF2 &gt;= 8.3, replacing wall furnace, NR, SFm, CZ03</t>
  </si>
  <si>
    <t>SWHC044-04-BB-NR-DnDeemDI-Res-SFm-Ex-Any-CZ03-FuelSubst-Default-Def-GSIA-Any-Any</t>
  </si>
  <si>
    <t>SWHC044-04-BB-NR-DnDeemed-Res-SFm-Ex-Any-CZ03-FuelSubst-Default-Def-GSIA-Any-Any</t>
  </si>
  <si>
    <t>Mini-split or multi-split ductless HP, SEER2 &gt;= 16.9 and HSPF2 &gt;= 8.3, replacing window AC and wall furnace, NR, MFm, CZ03</t>
  </si>
  <si>
    <t>Mini-split or multi-split ductless HP, SEER2 &gt;= 16.9 and HSPF2 &gt;= 8.3, replacing window AC and wall furnace, NR</t>
  </si>
  <si>
    <t>SWHC044-04-BD-NR-DnDeemDI-Res-MFm-Ex-Any-CZ03-FuelSubst-Default-Def-GSIA-Any-Any</t>
  </si>
  <si>
    <t>SWHC044-04-BD-NR-DnDeemed-Res-MFm-Ex-Any-CZ03-FuelSubst-Default-Def-GSIA-Any-Any</t>
  </si>
  <si>
    <t>Mini-split or multi-split ductless HP, SEER2 &gt;= 16.9 and HSPF2 &gt;= 8.3, replacing window AC and wall furnace, NR, SFm, CZ03</t>
  </si>
  <si>
    <t>SWHC044-04-BD-NR-DnDeemDI-Res-SFm-Ex-Any-CZ03-FuelSubst-Default-Def-GSIA-Any-Any</t>
  </si>
  <si>
    <t>SWHC044-04-BD-NR-DnDeemed-Res-SFm-Ex-Any-CZ03-FuelSubst-Default-Def-GSIA-Any-Any</t>
  </si>
  <si>
    <t>BF</t>
  </si>
  <si>
    <t>Mini-split or multi-split ductless HP, SEER2 &gt;= 17.8 and HSPF2 &gt;= 8.5, replacing wall furnace, NR, MFm, CZ03</t>
  </si>
  <si>
    <t>Mini-split or multi-split ductless HP, SEER2 &gt;= 17.8 and HSPF2 &gt;= 8.5, replacing wall furnace, NR</t>
  </si>
  <si>
    <t>SWHC044-04-BF-NR-DnDeemDI-Res-MFm-Ex-Any-CZ03-FuelSubst-Default-Def-GSIA-Any-Any</t>
  </si>
  <si>
    <t>SWHC044-04-BF-NR-DnDeemed-Res-MFm-Ex-Any-CZ03-FuelSubst-Default-Def-GSIA-Any-Any</t>
  </si>
  <si>
    <t>Mini-split or multi-split ductless HP, SEER2 &gt;= 17.8 and HSPF2 &gt;= 8.5, replacing wall furnace, NR, SFm, CZ03</t>
  </si>
  <si>
    <t>SWHC044-04-BF-NR-DnDeemDI-Res-SFm-Ex-Any-CZ03-FuelSubst-Default-Def-GSIA-Any-Any</t>
  </si>
  <si>
    <t>SWHC044-04-BF-NR-DnDeemed-Res-SFm-Ex-Any-CZ03-FuelSubst-Default-Def-GSIA-Any-Any</t>
  </si>
  <si>
    <t>BH</t>
  </si>
  <si>
    <t>Mini-split or multi-split ductless HP, SEER2 &gt;= 17.8 and HSPF2 &gt;= 8.5, replacing window AC and wall furnace, NR, MFm, CZ03</t>
  </si>
  <si>
    <t>Mini-split or multi-split ductless HP, SEER2 &gt;= 17.8 and HSPF2 &gt;= 8.5, replacing window AC and wall furnace, NR</t>
  </si>
  <si>
    <t>SWHC044-04-BH-NR-DnDeemDI-Res-MFm-Ex-Any-CZ03-FuelSubst-Default-Def-GSIA-Any-Any</t>
  </si>
  <si>
    <t>SWHC044-04-BH-NR-DnDeemed-Res-MFm-Ex-Any-CZ03-FuelSubst-Default-Def-GSIA-Any-Any</t>
  </si>
  <si>
    <t>Mini-split or multi-split ductless HP, SEER2 &gt;= 17.8 and HSPF2 &gt;= 8.5, replacing window AC and wall furnace, NR, SFm, CZ03</t>
  </si>
  <si>
    <t>SWHC044-04-BH-NR-DnDeemDI-Res-SFm-Ex-Any-CZ03-FuelSubst-Default-Def-GSIA-Any-Any</t>
  </si>
  <si>
    <t>SWHC044-04-BH-NR-DnDeemed-Res-SFm-Ex-Any-CZ03-FuelSubst-Default-Def-GSIA-Any-Any</t>
  </si>
  <si>
    <t>Mini-split or multi-split ductless HP, SEER2 &gt;= 18.7 and HSPF2 &gt;= 8.7, replacing wall furnace, NR, MFm, CZ03</t>
  </si>
  <si>
    <t>Mini-split or multi-split ductless HP, SEER2 &gt;= 18.7 and HSPF2 &gt;= 8.7, replacing wall furnace, NR</t>
  </si>
  <si>
    <t>SWHC044-04-BJ-NR-DnDeemDI-Res-MFm-Ex-Any-CZ03-FuelSubst-Default-Def-GSIA-Any-Any</t>
  </si>
  <si>
    <t>SWHC044-04-BJ-NR-DnDeemed-Res-MFm-Ex-Any-CZ03-FuelSubst-Default-Def-GSIA-Any-Any</t>
  </si>
  <si>
    <t>Mini-split or multi-split ductless HP, SEER2 &gt;= 18.7 and HSPF2 &gt;= 8.7, replacing wall furnace, NR, SFm, CZ03</t>
  </si>
  <si>
    <t>SWHC044-04-BJ-NR-DnDeemDI-Res-SFm-Ex-Any-CZ03-FuelSubst-Default-Def-GSIA-Any-Any</t>
  </si>
  <si>
    <t>SWHC044-04-BJ-NR-DnDeemed-Res-SFm-Ex-Any-CZ03-FuelSubst-Default-Def-GSIA-Any-Any</t>
  </si>
  <si>
    <t>BL</t>
  </si>
  <si>
    <t>Mini-split or multi-split ductless HP, SEER2 &gt;= 18.7 and HSPF2 &gt;= 8.7, replacing window AC and wall furnace, NR, MFm, CZ03</t>
  </si>
  <si>
    <t>Mini-split or multi-split ductless HP, SEER2 &gt;= 18.7 and HSPF2 &gt;= 8.7, replacing window AC and wall furnace, NR</t>
  </si>
  <si>
    <t>SWHC044-04-BL-NR-DnDeemDI-Res-MFm-Ex-Any-CZ03-FuelSubst-Default-Def-GSIA-Any-Any</t>
  </si>
  <si>
    <t>SWHC044-04-BL-NR-DnDeemed-Res-MFm-Ex-Any-CZ03-FuelSubst-Default-Def-GSIA-Any-Any</t>
  </si>
  <si>
    <t>Mini-split or multi-split ductless HP, SEER2 &gt;= 18.7 and HSPF2 &gt;= 8.7, replacing window AC and wall furnace, NR, SFm, CZ03</t>
  </si>
  <si>
    <t>SWHC044-04-BL-NR-DnDeemDI-Res-SFm-Ex-Any-CZ03-FuelSubst-Default-Def-GSIA-Any-Any</t>
  </si>
  <si>
    <t>SWHC044-04-BL-NR-DnDeemed-Res-SFm-Ex-Any-CZ03-FuelSubst-Default-Def-GSIA-Any-Any</t>
  </si>
  <si>
    <t>BN</t>
  </si>
  <si>
    <t>Mini-split or multi-split ductless HP, SEER2 &gt;= 19.6 and HSPF2 &gt;= 8.9, replacing wall furnace, NR, MFm, CZ03</t>
  </si>
  <si>
    <t>Mini-split or multi-split ductless HP, SEER2 &gt;= 19.6 and HSPF2 &gt;= 8.9, replacing wall furnace, NR</t>
  </si>
  <si>
    <t>SWHC044-04-BN-NR-DnDeemDI-Res-MFm-Ex-Any-CZ03-FuelSubst-Default-Def-GSIA-Any-Any</t>
  </si>
  <si>
    <t>SWHC044-04-BN-NR-DnDeemed-Res-MFm-Ex-Any-CZ03-FuelSubst-Default-Def-GSIA-Any-Any</t>
  </si>
  <si>
    <t>Mini-split or multi-split ductless HP, SEER2 &gt;= 19.6 and HSPF2 &gt;= 8.9, replacing wall furnace, NR, SFm, CZ03</t>
  </si>
  <si>
    <t>SWHC044-04-BN-NR-DnDeemDI-Res-SFm-Ex-Any-CZ03-FuelSubst-Default-Def-GSIA-Any-Any</t>
  </si>
  <si>
    <t>SWHC044-04-BN-NR-DnDeemed-Res-SFm-Ex-Any-CZ03-FuelSubst-Default-Def-GSIA-Any-Any</t>
  </si>
  <si>
    <t>Mini-split or multi-split ductless HP, SEER2 &gt;= 19.6 and HSPF2 &gt;= 8.9, replacing window AC and wall furnace, NR, MFm, CZ03</t>
  </si>
  <si>
    <t>Mini-split or multi-split ductless HP, SEER2 &gt;= 19.6 and HSPF2 &gt;= 8.9, replacing window AC and wall furnace, NR</t>
  </si>
  <si>
    <t>SWHC044-04-BP-NR-DnDeemDI-Res-MFm-Ex-Any-CZ03-FuelSubst-Default-Def-GSIA-Any-Any</t>
  </si>
  <si>
    <t>SWHC044-04-BP-NR-DnDeemed-Res-MFm-Ex-Any-CZ03-FuelSubst-Default-Def-GSIA-Any-Any</t>
  </si>
  <si>
    <t>Mini-split or multi-split ductless HP, SEER2 &gt;= 19.6 and HSPF2 &gt;= 8.9, replacing window AC and wall furnace, NR, SFm, CZ03</t>
  </si>
  <si>
    <t>SWHC044-04-BP-NR-DnDeemDI-Res-SFm-Ex-Any-CZ03-FuelSubst-Default-Def-GSIA-Any-Any</t>
  </si>
  <si>
    <t>SWHC044-04-BP-NR-DnDeemed-Res-SFm-Ex-Any-CZ03-FuelSubst-Default-Def-GSIA-Any-Any</t>
  </si>
  <si>
    <t>BR</t>
  </si>
  <si>
    <t>Mini-split or multi-split ductless HP, SEER2 &gt;= 20.5 and HSPF2 &gt;= 9.1, replacing wall furnace, NR, MFm, CZ03</t>
  </si>
  <si>
    <t>SEER2 &gt;= 20.5</t>
  </si>
  <si>
    <t>Mini-split or multi-split ductless HP, SEER2 &gt;= 20.5 and HSPF2 &gt;= 9.1, replacing wall furnace, NR</t>
  </si>
  <si>
    <t>SWHC044-04-BR-NR-DnDeemDI-Res-MFm-Ex-Any-CZ03-FuelSubst-Default-Def-GSIA-Any-Any</t>
  </si>
  <si>
    <t>SWHC044-04-BR-NR-DnDeemed-Res-MFm-Ex-Any-CZ03-FuelSubst-Default-Def-GSIA-Any-Any</t>
  </si>
  <si>
    <t>Mini-split or multi-split ductless HP, SEER2 &gt;= 20.5 and HSPF2 &gt;= 9.1, replacing wall furnace, NR, SFm, CZ03</t>
  </si>
  <si>
    <t>SWHC044-04-BR-NR-DnDeemDI-Res-SFm-Ex-Any-CZ03-FuelSubst-Default-Def-GSIA-Any-Any</t>
  </si>
  <si>
    <t>SWHC044-04-BR-NR-DnDeemed-Res-SFm-Ex-Any-CZ03-FuelSubst-Default-Def-GSIA-Any-Any</t>
  </si>
  <si>
    <t>BT</t>
  </si>
  <si>
    <t>Mini-split or multi-split ductless HP, SEER2 &gt;= 20.5 and HSPF2 &gt;= 9.1, replacing window AC and wall furnace, NR, MFm, CZ03</t>
  </si>
  <si>
    <t>Mini-split or multi-split ductless HP, SEER2 &gt;= 20.5 and HSPF2 &gt;= 9.1, replacing window AC and wall furnace, NR</t>
  </si>
  <si>
    <t>SWHC044-04-BT-NR-DnDeemDI-Res-MFm-Ex-Any-CZ03-FuelSubst-Default-Def-GSIA-Any-Any</t>
  </si>
  <si>
    <t>SWHC044-04-BT-NR-DnDeemed-Res-MFm-Ex-Any-CZ03-FuelSubst-Default-Def-GSIA-Any-Any</t>
  </si>
  <si>
    <t>Mini-split or multi-split ductless HP, SEER2 &gt;= 20.5 and HSPF2 &gt;= 9.1, replacing window AC and wall furnace, NR, SFm, CZ03</t>
  </si>
  <si>
    <t>SWHC044-04-BT-NR-DnDeemDI-Res-SFm-Ex-Any-CZ03-FuelSubst-Default-Def-GSIA-Any-Any</t>
  </si>
  <si>
    <t>SWHC044-04-BT-NR-DnDeemed-Res-SFm-Ex-Any-CZ03-FuelSubst-Default-Def-GSIA-Any-Any</t>
  </si>
  <si>
    <t>HPWH</t>
  </si>
  <si>
    <t>Measure Case Storage Capacity (Gal)</t>
  </si>
  <si>
    <t>Measure Case Uniform Energy Factor (UEF)</t>
  </si>
  <si>
    <t>Base Case Definition</t>
  </si>
  <si>
    <t>Baseline Uniform Energy Factor (UEF)</t>
  </si>
  <si>
    <t>Energy Impact ID</t>
  </si>
  <si>
    <t>Host EUL ID</t>
  </si>
  <si>
    <t>Host EUL Version</t>
  </si>
  <si>
    <t>SWWH025</t>
  </si>
  <si>
    <t>SWWH025-07</t>
  </si>
  <si>
    <t>Heat Pump Water Heater, Residential, Fuel Substitution</t>
  </si>
  <si>
    <t>Storage natural gas water heater, 30 gal, UEF = 0.6, MFm, CZ03</t>
  </si>
  <si>
    <t>Heat pump water heater, &gt;=45 to &lt;=55 gal, UEF = 3.30, MFm, CZ03, NR</t>
  </si>
  <si>
    <t>Storage natural gas water heater, 30 gal, UEF = 0.6</t>
  </si>
  <si>
    <t>&gt;=45 to &lt;=55</t>
  </si>
  <si>
    <t>Storage</t>
  </si>
  <si>
    <t>30 Gal</t>
  </si>
  <si>
    <t>RE-WtrHt-FuelSub-SmlStrg-HP-lte6kW-rep30G-3p30UEF-50g</t>
  </si>
  <si>
    <t>WtrHt-Res-Gas</t>
  </si>
  <si>
    <t>WtrHt-HtPmp</t>
  </si>
  <si>
    <t>DEER WaterHeater Calculator v5.1</t>
  </si>
  <si>
    <t>Stor_UEF-ElecHP-050gal-3.30UEF</t>
  </si>
  <si>
    <t>Stor_UEF-Gas-030gal-0.60UEF</t>
  </si>
  <si>
    <t>WaterHtg_eq</t>
  </si>
  <si>
    <t>HP_UEF</t>
  </si>
  <si>
    <t>Stor_UEF</t>
  </si>
  <si>
    <t>SHW</t>
  </si>
  <si>
    <t>Heating</t>
  </si>
  <si>
    <t>Deem-DEER-FuelSub</t>
  </si>
  <si>
    <t>Heat pump water heater, &gt;= 45 to &lt;= 55 gal, UEF = 3.30 replacing storage natural gas water heater, 30 gal, UEF = 0.6</t>
  </si>
  <si>
    <t>SWWH025-07-AF-NR-DnDeemDI-Res-MFm-Ex-Any-CZ03-FuelSubst-Default-Def-GSIA-Any-Any</t>
  </si>
  <si>
    <t>Storage natural gas water heater, 40 gal, UEF = 0.64, MFm, CZ03</t>
  </si>
  <si>
    <t>Heat pump water heater, &lt;45 gal, UEF = 3.30, MFm, CZ03, NR</t>
  </si>
  <si>
    <t>Storage natural gas water heater, 40 gal, UEF = 0.64</t>
  </si>
  <si>
    <t>&lt;45</t>
  </si>
  <si>
    <t>40 Gal</t>
  </si>
  <si>
    <t>RE-WtrHt-FuelSub-SmlStrg-HP-lte6kW-rep40G-3p30UEF-50g</t>
  </si>
  <si>
    <t>Stor_UEF-Gas-040gal-0.64UEF</t>
  </si>
  <si>
    <t>Heat pump water heater, &lt;45 gal, UEF = 3.30 replacing storage natural gas water heater, 40 gal, UEF = 0.64</t>
  </si>
  <si>
    <t>SWWH025-07-W-NR-DnDeemDI-Res-MFm-Ex-Any-CZ03-FuelSubst-Default-Def-GSIA-Any-Any</t>
  </si>
  <si>
    <t>AG</t>
  </si>
  <si>
    <t>Heat pump water heater, &gt;= 45 to &lt;= 55 gal, UEF = 3.30 replacing storage natural gas water heater, 40 gal, UEF = 0.64</t>
  </si>
  <si>
    <t>SWWH025-07-AG-NR-DnDeemDI-Res-MFm-Ex-Any-CZ03-FuelSubst-Default-Def-GSIA-Any-Any</t>
  </si>
  <si>
    <t>Heat pump water heater, &gt; 55 to &lt;= 75 gal, UEF = 3.30, MFm, CZ03, NR</t>
  </si>
  <si>
    <t>&gt; 55 to &lt;= 75</t>
  </si>
  <si>
    <t>Stor_UEF-ElecHP-065gal-3.30UEF</t>
  </si>
  <si>
    <t>Heat pump water heater, &gt; 55 to &lt;= 75 gal, UEF = 3.30 replacing storage natural gas water heater, 40 gal, UEF = 0.64</t>
  </si>
  <si>
    <t>SWWH025-07-AR-NR-DnDeemDI-Res-MFm-Ex-Any-CZ03-FuelSubst-Default-Def-GSIA-Any-Any</t>
  </si>
  <si>
    <t>Storage natural gas water heater, 50 gal, UEF = 0.63, MFm, CZ03</t>
  </si>
  <si>
    <t>Storage natural gas water heater, 50 gal, UEF = 0.63</t>
  </si>
  <si>
    <t>50 Gal</t>
  </si>
  <si>
    <t>RE-WtrHt-FuelSub-SmlStrg-HP-lte6kW-rep50G-3p30UEF-50g</t>
  </si>
  <si>
    <t>Stor_UEF-Gas-050gal-0.63UEF</t>
  </si>
  <si>
    <t>Heat pump water heater, &gt;= 45 to &lt;= 55 gal, UEF = 3.30 replacing storage natural gas water heater, 50 gal, UEF = 0.63</t>
  </si>
  <si>
    <t>SWWH025-07-AH-NR-DnDeemDI-Res-MFm-Ex-Any-CZ03-FuelSubst-Default-Def-GSIA-Any-Any</t>
  </si>
  <si>
    <t>Heat pump water heater, &gt; 55 to &lt;= 75 gal, UEF = 3.30 replacing storage natural gas water heater, 50 gal, UEF = 0.63</t>
  </si>
  <si>
    <t>SWWH025-07-AU-NR-DnDeemDI-Res-MFm-Ex-Any-CZ03-FuelSubst-Default-Def-GSIA-Any-Any</t>
  </si>
  <si>
    <t>Heat pump water heater, &gt; 75 gal, UEF = 3.30, MFm, CZ03, NR</t>
  </si>
  <si>
    <t>&gt; 75</t>
  </si>
  <si>
    <t>Stor_UEF-ElecHP-080gal-3.30UEF</t>
  </si>
  <si>
    <t>Heat pump water heater, &gt; 75 gal, UEF = 3.30 replacing storage natural gas water heater, 50 gal, UEF = 0.63</t>
  </si>
  <si>
    <t>SWWH025-07-AX-NR-DnDeemDI-Res-MFm-Ex-Any-CZ03-FuelSubst-Default-Def-GSIA-Any-Any</t>
  </si>
  <si>
    <t>Storage natural gas water heater, 60 gal, UEF = 0.61, MFm, CZ03</t>
  </si>
  <si>
    <t>Storage natural gas water heater, 60 gal, UEF = 0.61</t>
  </si>
  <si>
    <t>60 Gal</t>
  </si>
  <si>
    <t>RE-WtrHt-FuelSub-SmlStrg-HP-lte6kW-rep60G-3p30UEF-65g</t>
  </si>
  <si>
    <t>Stor_UEF-Gas-055gal-HI-0.61UEF</t>
  </si>
  <si>
    <t>Heat pump water heater, &gt; 55 to &lt;= 75 gal, UEF = 3.30 replacing storage natural gas water heater, 60 gal, UEF = 0.61</t>
  </si>
  <si>
    <t>SWWH025-07-Z-NR-DnDeemDI-Res-MFm-Ex-Any-CZ03-FuelSubst-Default-Def-GSIA-Any-Any</t>
  </si>
  <si>
    <t>Heat pump water heater, &gt; 75 gal, UEF = 3.30 replacing storage natural gas water heater, 60 gal, UEF = 0.61</t>
  </si>
  <si>
    <t>SWWH025-07-BA-NR-DnDeemDI-Res-MFm-Ex-Any-CZ03-FuelSubst-Default-Def-GSIA-Any-Any</t>
  </si>
  <si>
    <t>Storage natural gas water heater, 75 gal, UEF = 0.59, MFm, CZ03</t>
  </si>
  <si>
    <t>Storage natural gas water heater, 75 gal, UEF = 0.59</t>
  </si>
  <si>
    <t>75 Gal</t>
  </si>
  <si>
    <t>RE-WtrHt-FuelSub-SmlStrg-HP-lte6kW-rep75G-3p30UEF-80g</t>
  </si>
  <si>
    <t>Stor_UEF-Gas-075gal-HI-0.59UEF</t>
  </si>
  <si>
    <t>Heat pump water heater, &gt; 75 gal, UEF = 3.30 replacing storage natural gas water heater, 75 gal, UEF = 0.59</t>
  </si>
  <si>
    <t>SWWH025-07-AC-NR-DnDeemDI-Res-MFm-Ex-Any-CZ03-FuelSubst-Default-Def-GSIA-Any-Any</t>
  </si>
  <si>
    <t>Tankless natural gas water heater, high draw, UEF = 0.81, MFm, CZ03</t>
  </si>
  <si>
    <t>Tankless natural gas water heater, high draw, UEF = 0.81</t>
  </si>
  <si>
    <t>Tankless</t>
  </si>
  <si>
    <t>High Draw</t>
  </si>
  <si>
    <t>WtrHt-Instant-Res</t>
  </si>
  <si>
    <t>Inst_UEF-Gas-lt200kBtuh-HI-0.81UEF</t>
  </si>
  <si>
    <t>Instant_UEF</t>
  </si>
  <si>
    <t>Heat pump water heater, &gt;= 45 to &lt;= 55 gal, UEF = 3.30 replacing tankless natural gas water heater, high draw, UEF = 0.81</t>
  </si>
  <si>
    <t>SWWH025-07-AI-NR-DnDeemDI-Res-MFm-Ex-Any-CZ03-FuelSubst-Default-Def-GSIA-Any-Any</t>
  </si>
  <si>
    <t>Storage natural gas water heater, 30 gal, UEF = 0.6, SFm, CZ03</t>
  </si>
  <si>
    <t>Heat pump water heater, &gt;=45 to &lt;=55 gal, UEF = 3.30, SFm, CZ03, NR</t>
  </si>
  <si>
    <t>SWWH025-07-AF-NR-DnDeemDI-Res-SFm-Ex-Any-CZ03-FuelSubst-Default-Def-GSIA-Any-Any</t>
  </si>
  <si>
    <t>Storage natural gas water heater, 40 gal, UEF = 0.64, SFm, CZ03</t>
  </si>
  <si>
    <t>Heat pump water heater, &lt;45 gal, UEF = 3.30, SFm, CZ03, NR</t>
  </si>
  <si>
    <t>SWWH025-07-W-NR-DnDeemDI-Res-SFm-Ex-Any-CZ03-FuelSubst-Default-Def-GSIA-Any-Any</t>
  </si>
  <si>
    <t>SWWH025-07-AG-NR-DnDeemDI-Res-SFm-Ex-Any-CZ03-FuelSubst-Default-Def-GSIA-Any-Any</t>
  </si>
  <si>
    <t>Heat pump water heater, &gt; 55 to &lt;= 75 gal, UEF = 3.30, SFm, CZ03, NR</t>
  </si>
  <si>
    <t>SWWH025-07-AR-NR-DnDeemDI-Res-SFm-Ex-Any-CZ03-FuelSubst-Default-Def-GSIA-Any-Any</t>
  </si>
  <si>
    <t>Storage natural gas water heater, 50 gal, UEF = 0.63, SFm, CZ03</t>
  </si>
  <si>
    <t>SWWH025-07-AH-NR-DnDeemDI-Res-SFm-Ex-Any-CZ03-FuelSubst-Default-Def-GSIA-Any-Any</t>
  </si>
  <si>
    <t>SWWH025-07-AU-NR-DnDeemDI-Res-SFm-Ex-Any-CZ03-FuelSubst-Default-Def-GSIA-Any-Any</t>
  </si>
  <si>
    <t>Heat pump water heater, &gt; 75 gal, UEF = 3.30, SFm, CZ03, NR</t>
  </si>
  <si>
    <t>SWWH025-07-AX-NR-DnDeemDI-Res-SFm-Ex-Any-CZ03-FuelSubst-Default-Def-GSIA-Any-Any</t>
  </si>
  <si>
    <t>Storage natural gas water heater, 60 gal, UEF = 0.61, SFm, CZ03</t>
  </si>
  <si>
    <t>SWWH025-07-Z-NR-DnDeemDI-Res-SFm-Ex-Any-CZ03-FuelSubst-Default-Def-GSIA-Any-Any</t>
  </si>
  <si>
    <t>SWWH025-07-BA-NR-DnDeemDI-Res-SFm-Ex-Any-CZ03-FuelSubst-Default-Def-GSIA-Any-Any</t>
  </si>
  <si>
    <t>Storage natural gas water heater, 75 gal, UEF = 0.59, SFm, CZ03</t>
  </si>
  <si>
    <t>SWWH025-07-AC-NR-DnDeemDI-Res-SFm-Ex-Any-CZ03-FuelSubst-Default-Def-GSIA-Any-Any</t>
  </si>
  <si>
    <t>Tankless natural gas water heater, high draw, UEF = 0.81, SFm, CZ03</t>
  </si>
  <si>
    <t>SWWH025-07-AI-NR-DnDeemDI-Res-SFm-Ex-Any-CZ03-FuelSubst-Default-Def-GSIA-Any-Any</t>
  </si>
  <si>
    <t>https://www.alamedamp.com/DocumentCenter/View/1148/Rider-ERG-Effective?bidId=</t>
  </si>
  <si>
    <r>
      <t>For Steps 1, 2, and 3 enter values into each of the light yellow cells</t>
    </r>
    <r>
      <rPr>
        <strike/>
        <sz val="11"/>
        <color rgb="FF474A4A"/>
        <rFont val="Arial"/>
        <family val="2"/>
      </rPr>
      <t>.</t>
    </r>
    <r>
      <rPr>
        <sz val="11"/>
        <color rgb="FF474A4A"/>
        <rFont val="Arial"/>
        <family val="2"/>
      </rPr>
      <t xml:space="preserve"> Estimate to the best of your knowledge to ehance the tool's accuracy in calculating your estimated payback, energy savings, and green house gas emissions reductions.</t>
    </r>
    <r>
      <rPr>
        <strike/>
        <sz val="11"/>
        <color rgb="FF474A4A"/>
        <rFont val="Arial"/>
        <family val="2"/>
      </rPr>
      <t xml:space="preserve"> </t>
    </r>
    <r>
      <rPr>
        <sz val="11"/>
        <color rgb="FF474A4A"/>
        <rFont val="Arial"/>
        <family val="2"/>
      </rPr>
      <t>Cells filled with green will automatically populate.</t>
    </r>
  </si>
  <si>
    <t>The monthly utility bill should include your average monthly combined cost of gas and electric utilities (exclude water, sewer and refuse charges). This is used to calculate the new estimated average monthly bill, as well as monthly and annual savings.</t>
  </si>
  <si>
    <r>
      <t xml:space="preserve">Select the appropaite which Net Energy Metering Rate for your home.  </t>
    </r>
    <r>
      <rPr>
        <strike/>
        <sz val="11"/>
        <color rgb="FF474A4A"/>
        <rFont val="Arial"/>
        <family val="2"/>
      </rPr>
      <t>T</t>
    </r>
    <r>
      <rPr>
        <sz val="11"/>
        <color rgb="FF474A4A"/>
        <rFont val="Arial"/>
        <family val="2"/>
      </rPr>
      <t>his is taken into account when calculating your new estimated  monthly bill and potential bill savings for your excess generation.  If you do not have a solar PV system, skip this input and go to the next question.</t>
    </r>
  </si>
  <si>
    <t xml:space="preserve">The estimated new monthly bill is based on your monthly utility costs and the savings calculated from the appliances you selected to convert. The savings are based on modeled results from the California eTRM. Actual values will vary based on usage, size of the appliance, etc. </t>
  </si>
  <si>
    <t>Alameda Municipal Power Residential Electrification Estimator Instructions</t>
  </si>
  <si>
    <t>The Alameda Municipal Power Residential Electrification Estimator is a tool designed to assist homeowners in understanding how electrification will change their energy use, utility bills and greenhouse gas emissions (GHG). It will also provide an estimated payback period when electrifying appliances in your home, such as the Heating, Ventilation and Air Conditioning (HVAC) Equipment, Water Heater, Cooktop/Range/Oven and Clothes Dryer.</t>
  </si>
  <si>
    <t>If you are replacing your appliance(s) due to failure or close to end of its expected useful life, select "No". If you are replacing your appliance(s) for other reasons such as health and safety benefits or a remodel, select "Yes". 
If you select "No", the results for payback and investment recouped are calculated by the following equation: (Electric Appliance Cost + installation cost) - (Gas Appliance Cost + Installation cost) = Cost shown.
If you select "Yes", this assumes that you do not require a replacement at this time and you are simply upgrading to electric appliances. In the latter case, the full cost of the new equipment is used in calculations.
(Electric Appliance Cost + Installation cost) = Cost shown.  
Both cases include the cost of labor to modify the home (such as capping off existing gas lines) and installing the new equipment.</t>
  </si>
  <si>
    <t>This is calculated by converting therms from the gas appliance to pounds of carbon dioxide. Alameda Municipal Power provides 100% clean power to all residential customers. Therefore electrifying an appliance will produce zero greenhouse gas emissions.</t>
  </si>
  <si>
    <t>Cost of New Panel Installation</t>
  </si>
  <si>
    <t>Gas Rates  (5.3.24)</t>
  </si>
  <si>
    <t>The annual utility bill savings is calculated by subtracting the energy cost of the gas appliance(s) from the energy cost to run the electric appliance(s). This value is used to determine the estimated bill impacts. The cost for electricity is based on the Alameda Municipal Power average electric rates (based on estimated forecasts, including surcharges) and the gas cost is based on the PG&amp;E 2024 average residential gas rates. See links below for more details.</t>
  </si>
  <si>
    <t>The Electrification Estimator uses the residential fuel substitution measures in the California Electronic Technical Reference Manual (eTRM), the average Alameda Municipal Power electric rate and the average PG&amp;E gas G-1 residential service rate as of May 1, 2024, to calculate energy, cost, GHG savings and simple payback period.</t>
  </si>
  <si>
    <t>I do not believe that AMP charges a meter fee.</t>
  </si>
  <si>
    <t>May 2022</t>
  </si>
  <si>
    <t>June 2022</t>
  </si>
  <si>
    <t>July 2022</t>
  </si>
  <si>
    <t>August 2022</t>
  </si>
  <si>
    <t>September 2022</t>
  </si>
  <si>
    <t>October 2022</t>
  </si>
  <si>
    <t>November 2022</t>
  </si>
  <si>
    <t>December 2022</t>
  </si>
  <si>
    <t>January 2023</t>
  </si>
  <si>
    <t>February 2023</t>
  </si>
  <si>
    <t>March 2023</t>
  </si>
  <si>
    <t>April 2023</t>
  </si>
  <si>
    <t>May 2023</t>
  </si>
  <si>
    <t>June 2023</t>
  </si>
  <si>
    <t>July 2023</t>
  </si>
  <si>
    <t>August 2023</t>
  </si>
  <si>
    <t>September 2023</t>
  </si>
  <si>
    <t>October 2023</t>
  </si>
  <si>
    <t>November 2023</t>
  </si>
  <si>
    <t>December 2023</t>
  </si>
  <si>
    <t>January 2024</t>
  </si>
  <si>
    <t>February 2024</t>
  </si>
  <si>
    <t>March 2024</t>
  </si>
  <si>
    <t>April 2024</t>
  </si>
  <si>
    <t>May 2024</t>
  </si>
  <si>
    <t>Excess Rate</t>
  </si>
  <si>
    <t>Base Rate</t>
  </si>
  <si>
    <t>https://www.pge.com/tariffs/en/rate-information/gas-rates.html#accordion-80734fc416-item-011aaaffe1</t>
  </si>
  <si>
    <t>Two-year average</t>
  </si>
  <si>
    <t>ERG, $0.105 per kWh</t>
  </si>
  <si>
    <t>NEM, $0.066 per kWh</t>
  </si>
  <si>
    <t>Solar/NM</t>
  </si>
  <si>
    <t>Net Metering Rate</t>
  </si>
  <si>
    <t>Excess kWh payback (if savings&gt;bill)</t>
  </si>
  <si>
    <t>Current Bill</t>
  </si>
  <si>
    <t>Measures only, does not include solar</t>
  </si>
  <si>
    <t>Money made back from solar/NEM, if applicable (annual).  This is applied only if total measure savings exceed the existing bill (meaning, it includes this only of the home becomes a net producer).</t>
  </si>
  <si>
    <t>Any Excess (kWh)</t>
  </si>
  <si>
    <t>Electrical Panel Upgrade Needed</t>
  </si>
  <si>
    <r>
      <t xml:space="preserve">New Electrical Panel Incentive </t>
    </r>
    <r>
      <rPr>
        <b/>
        <i/>
        <sz val="10"/>
        <color rgb="FF474A4A"/>
        <rFont val="Arial"/>
        <family val="2"/>
      </rPr>
      <t>(if applicable)</t>
    </r>
  </si>
  <si>
    <t xml:space="preserve">This tool is designed to estimate energy savings and utility bill cost savings resulting from the replacement of gas appliances with electric appliances, otherwise known as 'electrification.'  Other electrification benefits include reducing greenhouse gas emissions and improving the health, safety, and comfort of your home. </t>
  </si>
  <si>
    <t xml:space="preserve">Enter your home zip code. Please note, this tool is tailored to homes specifically located in the City of Alameda. </t>
  </si>
  <si>
    <t xml:space="preserve">Choose Your Home Type: Select the option that best describes your home--single family, townhouse, or condo. This tool is designed for homeowners who can decide to switch from natural gas to all electric appliances and pay for their enery usage. This tool is not intended to estimate values for apartments, renters, or multi family common areas. </t>
  </si>
  <si>
    <t>If your electric panel is less than 200 amps, you may need a panel upgrade to electrify your appliances. Note that panel upgrades will also require a permit. Enter "Yes" or "No" based on whether you will need to upgrade your electric panel.</t>
  </si>
  <si>
    <t>If needed, the cost of the upgraded electric panel is also taken into consideration in the calculation. Enter the estimated cost of upgrading the electric panel.</t>
  </si>
  <si>
    <t xml:space="preserve">A set of Current Gas Appliance Types will be available to select for your HVAC Equipment, Water Heater, Cooktop/Range/Oven and Clothes Dryer. Select what appliance you have currently installed. If the exact appliance type is not available, select the closest option. The appliance selected will be compared to the selected Electric Replacement Appliance Type. </t>
  </si>
  <si>
    <t xml:space="preserve">Based on your selection for the Current Gas Appliance Type, electric replacment appliance options will be available for HVAC Equipment, Thermostats, Water Heaters, Cooktop/Range/Ovens and Clothes Dryers. If the exact appliance type is not available, select the closest option.  </t>
  </si>
  <si>
    <r>
      <rPr>
        <sz val="11"/>
        <color theme="2" tint="-0.749992370372631"/>
        <rFont val="Arial"/>
        <family val="2"/>
      </rPr>
      <t>There may be AMP incentives and/or rebates available for switching to electric appliances. Visit</t>
    </r>
    <r>
      <rPr>
        <u/>
        <sz val="11"/>
        <color theme="2" tint="-0.749992370372631"/>
        <rFont val="Arial"/>
        <family val="2"/>
      </rPr>
      <t xml:space="preserve"> https://www.alamedamp.com/rebates for current program offerings. </t>
    </r>
  </si>
  <si>
    <t xml:space="preserve">This tool calculates the simple payback and percentage of investment recouped based on incremental or full cost of the electric appliance depending on your selection. If you are replacing an appliance on failure, your payback period and percentage of investment recouped will improve. </t>
  </si>
  <si>
    <t>Rebate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</si>
</sst>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_(&quot;$&quot;* #,##0.0000_);_(&quot;$&quot;* \(#,##0.0000\);_(&quot;$&quot;* &quot;-&quot;??_);_(@_)"/>
    <numFmt numFmtId="167" formatCode="_(* #,##0.0_);_(* \(#,##0.0\);_(* &quot;-&quot;??_);_(@_)"/>
    <numFmt numFmtId="168" formatCode="_(&quot;$&quot;* #,##0.00000_);_(&quot;$&quot;* \(#,##0.00000\);_(&quot;$&quot;* &quot;-&quot;??_);_(@_)"/>
    <numFmt numFmtId="169" formatCode="_(&quot;$&quot;* #,##0_);_(&quot;$&quot;* \(#,##0\);_(&quot;$&quot;* &quot;-&quot;??_);_(@_)"/>
    <numFmt numFmtId="170" formatCode="_(* #,##0.00000_);_(* \(#,##0.00000\);_(* &quot;-&quot;??_);_(@_)"/>
  </numFmts>
  <fonts count="61" x14ac:knownFonts="1">
    <font>
      <sz val="13"/>
      <color theme="1"/>
      <name val="Aptos Narrow"/>
      <family val="2"/>
      <scheme val="minor"/>
    </font>
    <font>
      <sz val="11"/>
      <color theme="1"/>
      <name val="Calibri"/>
      <family val="2"/>
    </font>
    <font>
      <sz val="13"/>
      <color theme="1"/>
      <name val="Aptos Narrow"/>
      <family val="2"/>
      <scheme val="minor"/>
    </font>
    <font>
      <u/>
      <sz val="13"/>
      <color theme="10"/>
      <name val="Aptos Narrow"/>
      <family val="2"/>
      <scheme val="minor"/>
    </font>
    <font>
      <sz val="10"/>
      <color rgb="FF474A4A"/>
      <name val="Arial"/>
      <family val="2"/>
    </font>
    <font>
      <b/>
      <sz val="10"/>
      <color rgb="FF474A4A"/>
      <name val="Arial"/>
      <family val="2"/>
    </font>
    <font>
      <b/>
      <i/>
      <sz val="10"/>
      <color rgb="FF474A4A"/>
      <name val="Arial"/>
      <family val="2"/>
    </font>
    <font>
      <i/>
      <sz val="8"/>
      <color rgb="FF474A4A"/>
      <name val="Arial"/>
      <family val="2"/>
    </font>
    <font>
      <i/>
      <sz val="10"/>
      <color rgb="FF474A4A"/>
      <name val="Arial"/>
      <family val="2"/>
    </font>
    <font>
      <sz val="13"/>
      <color rgb="FF00B050"/>
      <name val="Aptos Narrow"/>
      <family val="2"/>
      <scheme val="minor"/>
    </font>
    <font>
      <b/>
      <sz val="15"/>
      <color theme="1"/>
      <name val="Calibri"/>
      <family val="2"/>
    </font>
    <font>
      <b/>
      <sz val="15"/>
      <color rgb="FF7030A0"/>
      <name val="Calibri"/>
      <family val="2"/>
    </font>
    <font>
      <sz val="15"/>
      <color theme="1"/>
      <name val="Calibri"/>
      <family val="2"/>
    </font>
    <font>
      <b/>
      <sz val="13"/>
      <color theme="1"/>
      <name val="Calibri"/>
      <family val="2"/>
    </font>
    <font>
      <sz val="13"/>
      <color theme="1"/>
      <name val="Calibri"/>
      <family val="2"/>
    </font>
    <font>
      <sz val="13"/>
      <color rgb="FF7030A0"/>
      <name val="Calibri"/>
      <family val="2"/>
    </font>
    <font>
      <sz val="13"/>
      <color rgb="FF00B050"/>
      <name val="Calibri"/>
      <family val="2"/>
    </font>
    <font>
      <b/>
      <sz val="15"/>
      <color rgb="FF00B050"/>
      <name val="Calibri"/>
      <family val="2"/>
    </font>
    <font>
      <b/>
      <sz val="13"/>
      <color rgb="FF00B050"/>
      <name val="Calibri"/>
      <family val="2"/>
    </font>
    <font>
      <sz val="12"/>
      <color rgb="FF474A4A"/>
      <name val="Calibri"/>
      <family val="2"/>
    </font>
    <font>
      <sz val="10"/>
      <color theme="5"/>
      <name val="Arial"/>
      <family val="2"/>
    </font>
    <font>
      <b/>
      <sz val="10"/>
      <color theme="5"/>
      <name val="Arial"/>
      <family val="2"/>
    </font>
    <font>
      <b/>
      <sz val="16"/>
      <color rgb="FF474A4A"/>
      <name val="Arial"/>
      <family val="2"/>
    </font>
    <font>
      <i/>
      <sz val="10"/>
      <color rgb="FF00B050"/>
      <name val="Arial"/>
      <family val="2"/>
    </font>
    <font>
      <u/>
      <sz val="10"/>
      <color theme="10"/>
      <name val="Arial"/>
      <family val="2"/>
    </font>
    <font>
      <sz val="11"/>
      <color theme="1"/>
      <name val="Calibri"/>
      <family val="2"/>
    </font>
    <font>
      <sz val="11"/>
      <color rgb="FF7030A0"/>
      <name val="Calibri"/>
      <family val="2"/>
    </font>
    <font>
      <sz val="11"/>
      <color theme="1"/>
      <name val="Aptos Narrow"/>
      <family val="2"/>
      <scheme val="minor"/>
    </font>
    <font>
      <sz val="11"/>
      <name val="Calibri"/>
      <family val="2"/>
    </font>
    <font>
      <b/>
      <sz val="11"/>
      <name val="Calibri"/>
      <family val="2"/>
    </font>
    <font>
      <b/>
      <sz val="11"/>
      <color theme="1"/>
      <name val="Calibri"/>
      <family val="2"/>
    </font>
    <font>
      <sz val="11"/>
      <color rgb="FF00B050"/>
      <name val="Calibri"/>
      <family val="2"/>
    </font>
    <font>
      <b/>
      <sz val="11"/>
      <color rgb="FF7030A0"/>
      <name val="Calibri"/>
      <family val="2"/>
    </font>
    <font>
      <u/>
      <sz val="11"/>
      <color theme="10"/>
      <name val="Aptos Narrow"/>
      <family val="2"/>
      <scheme val="minor"/>
    </font>
    <font>
      <i/>
      <sz val="11"/>
      <name val="Calibri"/>
      <family val="2"/>
    </font>
    <font>
      <i/>
      <sz val="11"/>
      <color rgb="FF00B050"/>
      <name val="Calibri"/>
      <family val="2"/>
    </font>
    <font>
      <b/>
      <u/>
      <sz val="16"/>
      <name val="Calibri"/>
      <family val="2"/>
    </font>
    <font>
      <i/>
      <sz val="11"/>
      <color theme="5"/>
      <name val="Calibri"/>
      <family val="2"/>
    </font>
    <font>
      <i/>
      <sz val="11"/>
      <color rgb="FF0070C0"/>
      <name val="Calibri"/>
      <family val="2"/>
    </font>
    <font>
      <b/>
      <sz val="14"/>
      <color rgb="FF474A4A"/>
      <name val="Arial"/>
      <family val="2"/>
    </font>
    <font>
      <sz val="11"/>
      <color rgb="FF474A4A"/>
      <name val="Arial"/>
      <family val="2"/>
    </font>
    <font>
      <b/>
      <sz val="11"/>
      <color rgb="FF474A4A"/>
      <name val="Arial"/>
      <family val="2"/>
    </font>
    <font>
      <b/>
      <i/>
      <sz val="11"/>
      <color rgb="FF474A4A"/>
      <name val="Arial"/>
      <family val="2"/>
    </font>
    <font>
      <u/>
      <sz val="11"/>
      <color rgb="FF474A4A"/>
      <name val="Arial"/>
      <family val="2"/>
    </font>
    <font>
      <sz val="11"/>
      <color rgb="FFFF00FF"/>
      <name val="Calibri"/>
      <family val="2"/>
    </font>
    <font>
      <b/>
      <sz val="22"/>
      <color rgb="FF474A4A"/>
      <name val="Arial"/>
      <family val="2"/>
    </font>
    <font>
      <sz val="9"/>
      <color indexed="81"/>
      <name val="Arial"/>
      <family val="2"/>
    </font>
    <font>
      <b/>
      <u/>
      <sz val="9"/>
      <color indexed="81"/>
      <name val="Arial"/>
      <family val="2"/>
    </font>
    <font>
      <b/>
      <sz val="9"/>
      <color indexed="81"/>
      <name val="Arial"/>
      <family val="2"/>
    </font>
    <font>
      <sz val="10"/>
      <color rgb="FF00B050"/>
      <name val="Arial"/>
      <family val="2"/>
    </font>
    <font>
      <sz val="10"/>
      <color rgb="FFFF00FF"/>
      <name val="Arial"/>
      <family val="2"/>
    </font>
    <font>
      <sz val="13"/>
      <color rgb="FF474A4A"/>
      <name val="Arial"/>
      <family val="2"/>
    </font>
    <font>
      <sz val="8"/>
      <name val="Arial"/>
      <family val="2"/>
    </font>
    <font>
      <sz val="11"/>
      <name val="Arial"/>
      <family val="2"/>
    </font>
    <font>
      <sz val="13"/>
      <name val="Calibri"/>
      <family val="2"/>
    </font>
    <font>
      <strike/>
      <sz val="11"/>
      <color rgb="FF474A4A"/>
      <name val="Arial"/>
      <family val="2"/>
    </font>
    <font>
      <sz val="13"/>
      <color rgb="FFFF00FF"/>
      <name val="Calibri"/>
      <family val="2"/>
    </font>
    <font>
      <sz val="8"/>
      <name val="Aptos Narrow"/>
      <family val="2"/>
      <scheme val="minor"/>
    </font>
    <font>
      <b/>
      <sz val="15"/>
      <color rgb="FFFF00FF"/>
      <name val="Calibri"/>
      <family val="2"/>
    </font>
    <font>
      <u/>
      <sz val="11"/>
      <color theme="2" tint="-0.749992370372631"/>
      <name val="Arial"/>
      <family val="2"/>
    </font>
    <font>
      <sz val="11"/>
      <color theme="2" tint="-0.749992370372631"/>
      <name val="Arial"/>
      <family val="2"/>
    </font>
  </fonts>
  <fills count="20">
    <fill>
      <patternFill patternType="none"/>
    </fill>
    <fill>
      <patternFill patternType="gray125"/>
    </fill>
    <fill>
      <patternFill patternType="solid">
        <fgColor rgb="FFE4E1DC"/>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CCFF"/>
        <bgColor indexed="64"/>
      </patternFill>
    </fill>
    <fill>
      <patternFill patternType="solid">
        <fgColor rgb="FFFFE1FF"/>
        <bgColor indexed="64"/>
      </patternFill>
    </fill>
    <fill>
      <patternFill patternType="solid">
        <fgColor theme="0" tint="-0.499984740745262"/>
        <bgColor indexed="64"/>
      </patternFill>
    </fill>
    <fill>
      <patternFill patternType="solid">
        <fgColor theme="2" tint="-9.9978637043366805E-2"/>
        <bgColor indexed="64"/>
      </patternFill>
    </fill>
    <fill>
      <patternFill patternType="solid">
        <fgColor rgb="FFDDDDFF"/>
        <bgColor indexed="64"/>
      </patternFill>
    </fill>
    <fill>
      <patternFill patternType="solid">
        <fgColor theme="6" tint="0.79998168889431442"/>
        <bgColor indexed="64"/>
      </patternFill>
    </fill>
    <fill>
      <patternFill patternType="solid">
        <fgColor theme="3" tint="0.89999084444715716"/>
        <bgColor indexed="64"/>
      </patternFill>
    </fill>
    <fill>
      <patternFill patternType="solid">
        <fgColor theme="5" tint="0.79998168889431442"/>
        <bgColor indexed="64"/>
      </patternFill>
    </fill>
    <fill>
      <patternFill patternType="solid">
        <fgColor theme="0"/>
        <bgColor indexed="64"/>
      </patternFill>
    </fill>
    <fill>
      <patternFill patternType="solid">
        <fgColor rgb="FFFFFF00"/>
        <bgColor indexed="64"/>
      </patternFill>
    </fill>
    <fill>
      <patternFill patternType="solid">
        <fgColor theme="2"/>
        <bgColor indexed="64"/>
      </patternFill>
    </fill>
    <fill>
      <patternFill patternType="solid">
        <fgColor rgb="FFFFAFFF"/>
        <bgColor indexed="64"/>
      </patternFill>
    </fill>
    <fill>
      <patternFill patternType="solid">
        <fgColor theme="0" tint="-0.14999847407452621"/>
        <bgColor indexed="64"/>
      </patternFill>
    </fill>
    <fill>
      <patternFill patternType="solid">
        <fgColor rgb="FF00DE64"/>
        <bgColor indexed="64"/>
      </patternFill>
    </fill>
    <fill>
      <patternFill patternType="solid">
        <fgColor rgb="FFFFFFDD"/>
        <bgColor indexed="64"/>
      </patternFill>
    </fill>
  </fills>
  <borders count="45">
    <border>
      <left/>
      <right/>
      <top/>
      <bottom/>
      <diagonal/>
    </border>
    <border>
      <left style="thin">
        <color rgb="FF474A4A"/>
      </left>
      <right style="thin">
        <color rgb="FF474A4A"/>
      </right>
      <top style="thin">
        <color rgb="FF474A4A"/>
      </top>
      <bottom style="thin">
        <color rgb="FF474A4A"/>
      </bottom>
      <diagonal/>
    </border>
    <border>
      <left style="thin">
        <color rgb="FF505454"/>
      </left>
      <right style="thin">
        <color rgb="FF505454"/>
      </right>
      <top style="thin">
        <color rgb="FF505454"/>
      </top>
      <bottom style="thin">
        <color rgb="FF505454"/>
      </bottom>
      <diagonal/>
    </border>
    <border>
      <left/>
      <right/>
      <top/>
      <bottom style="double">
        <color rgb="FF474A4A"/>
      </bottom>
      <diagonal/>
    </border>
    <border>
      <left/>
      <right/>
      <top style="thin">
        <color rgb="FF505454"/>
      </top>
      <bottom style="double">
        <color rgb="FF474A4A"/>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ck">
        <color auto="1"/>
      </left>
      <right/>
      <top/>
      <bottom/>
      <diagonal/>
    </border>
    <border>
      <left style="thick">
        <color auto="1"/>
      </left>
      <right/>
      <top/>
      <bottom style="thin">
        <color indexed="64"/>
      </bottom>
      <diagonal/>
    </border>
    <border>
      <left/>
      <right/>
      <top style="double">
        <color rgb="FF474A4A"/>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style="thin">
        <color indexed="64"/>
      </top>
      <bottom style="thin">
        <color rgb="FF505454"/>
      </bottom>
      <diagonal/>
    </border>
    <border>
      <left style="thin">
        <color indexed="64"/>
      </left>
      <right style="thin">
        <color indexed="64"/>
      </right>
      <top style="thin">
        <color rgb="FF505454"/>
      </top>
      <bottom style="thin">
        <color rgb="FF505454"/>
      </bottom>
      <diagonal/>
    </border>
    <border>
      <left style="thin">
        <color indexed="64"/>
      </left>
      <right style="thin">
        <color indexed="64"/>
      </right>
      <top style="thin">
        <color rgb="FF505454"/>
      </top>
      <bottom style="thin">
        <color indexed="64"/>
      </bottom>
      <diagonal/>
    </border>
    <border>
      <left style="thin">
        <color rgb="FF505454"/>
      </left>
      <right style="thin">
        <color rgb="FF505454"/>
      </right>
      <top/>
      <bottom style="thin">
        <color rgb="FF505454"/>
      </bottom>
      <diagonal/>
    </border>
    <border>
      <left/>
      <right style="thin">
        <color indexed="64"/>
      </right>
      <top style="thin">
        <color indexed="64"/>
      </top>
      <bottom style="thin">
        <color indexed="64"/>
      </bottom>
      <diagonal/>
    </border>
  </borders>
  <cellStyleXfs count="5">
    <xf numFmtId="0" fontId="0"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3" fillId="0" borderId="0" applyNumberFormat="0" applyFill="0" applyBorder="0" applyAlignment="0" applyProtection="0"/>
  </cellStyleXfs>
  <cellXfs count="258">
    <xf numFmtId="0" fontId="0" fillId="0" borderId="0" xfId="0"/>
    <xf numFmtId="0" fontId="8" fillId="2" borderId="0" xfId="0" applyFont="1" applyFill="1" applyAlignment="1">
      <alignment vertical="center"/>
    </xf>
    <xf numFmtId="0" fontId="10" fillId="7" borderId="0" xfId="0" applyFont="1" applyFill="1" applyAlignment="1">
      <alignment horizontal="center" vertical="center" wrapText="1"/>
    </xf>
    <xf numFmtId="0" fontId="13" fillId="8" borderId="0" xfId="0" applyFont="1" applyFill="1" applyAlignment="1">
      <alignment horizontal="center" vertical="center" wrapText="1"/>
    </xf>
    <xf numFmtId="0" fontId="14" fillId="8" borderId="0" xfId="0" applyFont="1" applyFill="1"/>
    <xf numFmtId="0" fontId="14" fillId="0" borderId="0" xfId="0" applyFont="1"/>
    <xf numFmtId="0" fontId="14" fillId="0" borderId="7" xfId="0" applyFont="1" applyBorder="1"/>
    <xf numFmtId="0" fontId="17" fillId="7" borderId="0" xfId="0" applyFont="1" applyFill="1" applyAlignment="1">
      <alignment horizontal="center" vertical="center" wrapText="1"/>
    </xf>
    <xf numFmtId="0" fontId="18" fillId="8" borderId="0" xfId="0" applyFont="1" applyFill="1" applyAlignment="1">
      <alignment horizontal="center" vertical="center" wrapText="1"/>
    </xf>
    <xf numFmtId="0" fontId="16" fillId="0" borderId="0" xfId="0" applyFont="1" applyAlignment="1">
      <alignment horizontal="center" vertical="center"/>
    </xf>
    <xf numFmtId="0" fontId="16" fillId="0" borderId="7" xfId="0" applyFont="1" applyBorder="1" applyAlignment="1">
      <alignment horizontal="center" vertical="center"/>
    </xf>
    <xf numFmtId="0" fontId="10" fillId="6" borderId="0" xfId="0" applyFont="1" applyFill="1" applyAlignment="1">
      <alignment horizontal="center" vertical="center" wrapText="1"/>
    </xf>
    <xf numFmtId="0" fontId="12" fillId="6" borderId="0" xfId="0" applyFont="1" applyFill="1"/>
    <xf numFmtId="0" fontId="10" fillId="6" borderId="8" xfId="0" applyFont="1" applyFill="1" applyBorder="1" applyAlignment="1">
      <alignment horizontal="left" vertical="center"/>
    </xf>
    <xf numFmtId="0" fontId="13" fillId="8" borderId="8" xfId="0" applyFont="1" applyFill="1" applyBorder="1" applyAlignment="1">
      <alignment horizontal="center" vertical="center" wrapText="1"/>
    </xf>
    <xf numFmtId="0" fontId="14" fillId="0" borderId="8" xfId="0" applyFont="1" applyBorder="1"/>
    <xf numFmtId="0" fontId="14" fillId="0" borderId="9" xfId="0" applyFont="1" applyBorder="1"/>
    <xf numFmtId="0" fontId="9" fillId="0" borderId="0" xfId="0" applyFont="1" applyAlignment="1">
      <alignment horizontal="center" vertical="center"/>
    </xf>
    <xf numFmtId="0" fontId="12" fillId="0" borderId="0" xfId="0" applyFont="1"/>
    <xf numFmtId="0" fontId="11" fillId="9" borderId="0" xfId="0" applyFont="1" applyFill="1" applyAlignment="1">
      <alignment horizontal="center" vertical="center" wrapText="1"/>
    </xf>
    <xf numFmtId="0" fontId="15" fillId="9" borderId="0" xfId="0" applyFont="1" applyFill="1"/>
    <xf numFmtId="0" fontId="14" fillId="10" borderId="0" xfId="0" applyFont="1" applyFill="1"/>
    <xf numFmtId="0" fontId="0" fillId="0" borderId="8" xfId="0" applyBorder="1"/>
    <xf numFmtId="0" fontId="4" fillId="2" borderId="0" xfId="0" applyFont="1" applyFill="1" applyAlignment="1">
      <alignment vertical="center" wrapText="1"/>
    </xf>
    <xf numFmtId="0" fontId="4" fillId="2" borderId="0" xfId="0" applyFont="1" applyFill="1" applyAlignment="1">
      <alignment vertical="center"/>
    </xf>
    <xf numFmtId="0" fontId="4" fillId="0" borderId="3" xfId="0" applyFont="1" applyBorder="1" applyAlignment="1">
      <alignment vertical="center"/>
    </xf>
    <xf numFmtId="43" fontId="4" fillId="2" borderId="0" xfId="0" applyNumberFormat="1" applyFont="1" applyFill="1" applyAlignment="1">
      <alignment vertical="center"/>
    </xf>
    <xf numFmtId="0" fontId="4" fillId="13" borderId="3" xfId="0" applyFont="1" applyFill="1" applyBorder="1" applyAlignment="1">
      <alignment vertical="center"/>
    </xf>
    <xf numFmtId="164" fontId="8" fillId="13" borderId="0" xfId="1" applyNumberFormat="1" applyFont="1" applyFill="1" applyBorder="1" applyAlignment="1" applyProtection="1">
      <alignment horizontal="left" vertical="center"/>
      <protection hidden="1"/>
    </xf>
    <xf numFmtId="0" fontId="19" fillId="13" borderId="17" xfId="0" applyFont="1" applyFill="1" applyBorder="1" applyAlignment="1">
      <alignment vertical="center" wrapText="1"/>
    </xf>
    <xf numFmtId="0" fontId="22" fillId="13" borderId="10" xfId="0" applyFont="1" applyFill="1" applyBorder="1" applyAlignment="1">
      <alignment vertical="center" wrapText="1"/>
    </xf>
    <xf numFmtId="164" fontId="23" fillId="13" borderId="0" xfId="1" applyNumberFormat="1" applyFont="1" applyFill="1" applyBorder="1" applyAlignment="1" applyProtection="1">
      <alignment vertical="center"/>
      <protection hidden="1"/>
    </xf>
    <xf numFmtId="0" fontId="25" fillId="0" borderId="5" xfId="0" applyFont="1" applyBorder="1" applyAlignment="1">
      <alignment vertical="center"/>
    </xf>
    <xf numFmtId="0" fontId="25" fillId="0" borderId="5" xfId="0" applyFont="1" applyBorder="1" applyAlignment="1">
      <alignment horizontal="center" vertical="center"/>
    </xf>
    <xf numFmtId="167" fontId="25" fillId="0" borderId="5" xfId="1" applyNumberFormat="1" applyFont="1" applyBorder="1" applyAlignment="1">
      <alignment vertical="center"/>
    </xf>
    <xf numFmtId="167" fontId="25" fillId="0" borderId="5" xfId="0" applyNumberFormat="1" applyFont="1" applyBorder="1" applyAlignment="1">
      <alignment vertical="center"/>
    </xf>
    <xf numFmtId="44" fontId="28" fillId="0" borderId="5" xfId="2" applyFont="1" applyBorder="1" applyAlignment="1">
      <alignment vertical="center"/>
    </xf>
    <xf numFmtId="44" fontId="28" fillId="0" borderId="5" xfId="0" applyNumberFormat="1" applyFont="1" applyBorder="1" applyAlignment="1">
      <alignment vertical="center"/>
    </xf>
    <xf numFmtId="0" fontId="28" fillId="0" borderId="5" xfId="0" applyFont="1" applyBorder="1" applyAlignment="1">
      <alignment vertical="center"/>
    </xf>
    <xf numFmtId="166" fontId="28" fillId="0" borderId="5" xfId="2" applyNumberFormat="1" applyFont="1" applyFill="1" applyBorder="1" applyAlignment="1">
      <alignment vertical="center"/>
    </xf>
    <xf numFmtId="44" fontId="28" fillId="0" borderId="5" xfId="2" applyFont="1" applyFill="1" applyBorder="1" applyAlignment="1">
      <alignment vertical="center"/>
    </xf>
    <xf numFmtId="0" fontId="30" fillId="5" borderId="5" xfId="0" applyFont="1" applyFill="1" applyBorder="1" applyAlignment="1">
      <alignment horizontal="center" vertical="center" wrapText="1"/>
    </xf>
    <xf numFmtId="0" fontId="32" fillId="5" borderId="5" xfId="0" applyFont="1" applyFill="1" applyBorder="1" applyAlignment="1">
      <alignment horizontal="center" vertical="center" wrapText="1"/>
    </xf>
    <xf numFmtId="167" fontId="30" fillId="4" borderId="5" xfId="0" applyNumberFormat="1" applyFont="1" applyFill="1" applyBorder="1" applyAlignment="1">
      <alignment horizontal="center" vertical="center"/>
    </xf>
    <xf numFmtId="0" fontId="29" fillId="5" borderId="5" xfId="0" applyFont="1" applyFill="1" applyBorder="1" applyAlignment="1">
      <alignment vertical="center"/>
    </xf>
    <xf numFmtId="0" fontId="29" fillId="3" borderId="5" xfId="0" applyFont="1" applyFill="1" applyBorder="1" applyAlignment="1">
      <alignment vertical="center"/>
    </xf>
    <xf numFmtId="0" fontId="27" fillId="0" borderId="5" xfId="0" applyFont="1" applyBorder="1" applyAlignment="1">
      <alignment vertical="center"/>
    </xf>
    <xf numFmtId="0" fontId="28" fillId="12" borderId="5" xfId="0" applyFont="1" applyFill="1" applyBorder="1" applyAlignment="1">
      <alignment vertical="center"/>
    </xf>
    <xf numFmtId="0" fontId="28" fillId="11" borderId="5" xfId="0" applyFont="1" applyFill="1" applyBorder="1" applyAlignment="1">
      <alignment vertical="center"/>
    </xf>
    <xf numFmtId="0" fontId="28" fillId="0" borderId="6" xfId="0" applyFont="1" applyBorder="1" applyAlignment="1">
      <alignment vertical="center"/>
    </xf>
    <xf numFmtId="168" fontId="25" fillId="0" borderId="5" xfId="2" applyNumberFormat="1" applyFont="1" applyBorder="1" applyAlignment="1">
      <alignment horizontal="center" vertical="center"/>
    </xf>
    <xf numFmtId="9" fontId="25" fillId="0" borderId="5" xfId="3" applyFont="1" applyBorder="1" applyAlignment="1">
      <alignment horizontal="center" vertical="center"/>
    </xf>
    <xf numFmtId="0" fontId="30" fillId="0" borderId="5" xfId="0" applyFont="1" applyBorder="1" applyAlignment="1">
      <alignment horizontal="center" vertical="center"/>
    </xf>
    <xf numFmtId="0" fontId="30" fillId="5" borderId="5" xfId="0" applyFont="1" applyFill="1" applyBorder="1" applyAlignment="1">
      <alignment horizontal="center" vertical="center"/>
    </xf>
    <xf numFmtId="44" fontId="28" fillId="14" borderId="5" xfId="2" applyFont="1" applyFill="1" applyBorder="1" applyAlignment="1">
      <alignment vertical="center"/>
    </xf>
    <xf numFmtId="167" fontId="25" fillId="0" borderId="5" xfId="1" applyNumberFormat="1" applyFont="1" applyFill="1" applyBorder="1" applyAlignment="1">
      <alignment vertical="center"/>
    </xf>
    <xf numFmtId="168" fontId="28" fillId="0" borderId="5" xfId="2" applyNumberFormat="1" applyFont="1" applyFill="1" applyBorder="1" applyAlignment="1">
      <alignment vertical="center"/>
    </xf>
    <xf numFmtId="44" fontId="29" fillId="4" borderId="5" xfId="2" applyFont="1" applyFill="1" applyBorder="1" applyAlignment="1">
      <alignment vertical="center"/>
    </xf>
    <xf numFmtId="0" fontId="16" fillId="8" borderId="0" xfId="0" applyFont="1" applyFill="1" applyAlignment="1">
      <alignment horizontal="center" vertical="center"/>
    </xf>
    <xf numFmtId="0" fontId="30" fillId="5" borderId="23" xfId="0" applyFont="1" applyFill="1" applyBorder="1" applyAlignment="1">
      <alignment horizontal="center" vertical="center"/>
    </xf>
    <xf numFmtId="0" fontId="25" fillId="0" borderId="22" xfId="0" applyFont="1" applyBorder="1" applyAlignment="1">
      <alignment vertical="center"/>
    </xf>
    <xf numFmtId="0" fontId="31" fillId="0" borderId="23" xfId="0" applyFont="1" applyBorder="1" applyAlignment="1">
      <alignment vertical="center"/>
    </xf>
    <xf numFmtId="0" fontId="28" fillId="0" borderId="25" xfId="0" applyFont="1" applyBorder="1" applyAlignment="1">
      <alignment vertical="center"/>
    </xf>
    <xf numFmtId="0" fontId="29" fillId="3" borderId="22" xfId="0" applyFont="1" applyFill="1" applyBorder="1" applyAlignment="1">
      <alignment vertical="center"/>
    </xf>
    <xf numFmtId="0" fontId="28" fillId="0" borderId="22" xfId="0" applyFont="1" applyBorder="1" applyAlignment="1">
      <alignment vertical="center"/>
    </xf>
    <xf numFmtId="0" fontId="29" fillId="5" borderId="23" xfId="0" applyFont="1" applyFill="1" applyBorder="1" applyAlignment="1">
      <alignment vertical="center"/>
    </xf>
    <xf numFmtId="0" fontId="28" fillId="0" borderId="23" xfId="0" applyFont="1" applyBorder="1" applyAlignment="1">
      <alignment vertical="center"/>
    </xf>
    <xf numFmtId="0" fontId="29" fillId="5" borderId="22" xfId="0" applyFont="1" applyFill="1" applyBorder="1" applyAlignment="1">
      <alignment vertical="center"/>
    </xf>
    <xf numFmtId="0" fontId="28" fillId="0" borderId="29" xfId="0" applyFont="1" applyBorder="1" applyAlignment="1">
      <alignment vertical="center"/>
    </xf>
    <xf numFmtId="0" fontId="29" fillId="5" borderId="30" xfId="0" applyFont="1" applyFill="1" applyBorder="1" applyAlignment="1">
      <alignment vertical="center"/>
    </xf>
    <xf numFmtId="0" fontId="37" fillId="0" borderId="24" xfId="0" applyFont="1" applyBorder="1" applyAlignment="1">
      <alignment horizontal="right" vertical="center"/>
    </xf>
    <xf numFmtId="0" fontId="28" fillId="12" borderId="23" xfId="0" applyFont="1" applyFill="1" applyBorder="1" applyAlignment="1">
      <alignment vertical="center"/>
    </xf>
    <xf numFmtId="0" fontId="38" fillId="0" borderId="24" xfId="0" applyFont="1" applyBorder="1" applyAlignment="1">
      <alignment horizontal="right" vertical="center"/>
    </xf>
    <xf numFmtId="0" fontId="28" fillId="11" borderId="23" xfId="0" applyFont="1" applyFill="1" applyBorder="1" applyAlignment="1">
      <alignment vertical="center"/>
    </xf>
    <xf numFmtId="0" fontId="28" fillId="11" borderId="31" xfId="0" applyFont="1" applyFill="1" applyBorder="1" applyAlignment="1">
      <alignment vertical="center"/>
    </xf>
    <xf numFmtId="0" fontId="29" fillId="5" borderId="32" xfId="0" applyFont="1" applyFill="1" applyBorder="1" applyAlignment="1">
      <alignment vertical="center"/>
    </xf>
    <xf numFmtId="44" fontId="25" fillId="0" borderId="23" xfId="0" applyNumberFormat="1" applyFont="1" applyBorder="1" applyAlignment="1">
      <alignment horizontal="center" vertical="center"/>
    </xf>
    <xf numFmtId="44" fontId="30" fillId="0" borderId="23" xfId="0" applyNumberFormat="1" applyFont="1" applyBorder="1" applyAlignment="1">
      <alignment horizontal="center" vertical="center"/>
    </xf>
    <xf numFmtId="0" fontId="30" fillId="0" borderId="33" xfId="0" applyFont="1" applyBorder="1" applyAlignment="1">
      <alignment horizontal="center" vertical="center"/>
    </xf>
    <xf numFmtId="44" fontId="30" fillId="0" borderId="31" xfId="0" applyNumberFormat="1" applyFont="1" applyBorder="1" applyAlignment="1">
      <alignment horizontal="center" vertical="center"/>
    </xf>
    <xf numFmtId="0" fontId="30" fillId="5" borderId="22" xfId="0" applyFont="1" applyFill="1" applyBorder="1" applyAlignment="1">
      <alignment vertical="center"/>
    </xf>
    <xf numFmtId="0" fontId="29" fillId="3" borderId="34" xfId="0" applyFont="1" applyFill="1" applyBorder="1" applyAlignment="1">
      <alignment vertical="center"/>
    </xf>
    <xf numFmtId="0" fontId="28" fillId="13" borderId="24" xfId="0" applyFont="1" applyFill="1" applyBorder="1" applyAlignment="1">
      <alignment vertical="center"/>
    </xf>
    <xf numFmtId="0" fontId="28" fillId="13" borderId="0" xfId="0" applyFont="1" applyFill="1" applyAlignment="1">
      <alignment vertical="center"/>
    </xf>
    <xf numFmtId="0" fontId="25" fillId="13" borderId="0" xfId="0" applyFont="1" applyFill="1" applyAlignment="1">
      <alignment vertical="center"/>
    </xf>
    <xf numFmtId="0" fontId="31" fillId="13" borderId="0" xfId="0" applyFont="1" applyFill="1" applyAlignment="1">
      <alignment horizontal="center" vertical="center" wrapText="1"/>
    </xf>
    <xf numFmtId="0" fontId="25" fillId="13" borderId="25" xfId="0" applyFont="1" applyFill="1" applyBorder="1" applyAlignment="1">
      <alignment vertical="center"/>
    </xf>
    <xf numFmtId="0" fontId="31" fillId="13" borderId="0" xfId="0" applyFont="1" applyFill="1" applyAlignment="1">
      <alignment vertical="center"/>
    </xf>
    <xf numFmtId="0" fontId="31" fillId="13" borderId="27" xfId="0" applyFont="1" applyFill="1" applyBorder="1" applyAlignment="1">
      <alignment vertical="center"/>
    </xf>
    <xf numFmtId="0" fontId="25" fillId="13" borderId="27" xfId="0" applyFont="1" applyFill="1" applyBorder="1" applyAlignment="1">
      <alignment vertical="center"/>
    </xf>
    <xf numFmtId="0" fontId="25" fillId="13" borderId="28" xfId="0" applyFont="1" applyFill="1" applyBorder="1" applyAlignment="1">
      <alignment vertical="center"/>
    </xf>
    <xf numFmtId="0" fontId="30" fillId="13" borderId="21" xfId="0" applyFont="1" applyFill="1" applyBorder="1" applyAlignment="1">
      <alignment vertical="center"/>
    </xf>
    <xf numFmtId="0" fontId="31" fillId="13" borderId="25" xfId="0" applyFont="1" applyFill="1" applyBorder="1" applyAlignment="1">
      <alignment vertical="center"/>
    </xf>
    <xf numFmtId="0" fontId="30" fillId="13" borderId="20" xfId="0" applyFont="1" applyFill="1" applyBorder="1" applyAlignment="1">
      <alignment vertical="center"/>
    </xf>
    <xf numFmtId="0" fontId="31" fillId="13" borderId="20" xfId="0" applyFont="1" applyFill="1" applyBorder="1" applyAlignment="1">
      <alignment horizontal="center" vertical="center" wrapText="1"/>
    </xf>
    <xf numFmtId="0" fontId="28" fillId="13" borderId="20" xfId="0" applyFont="1" applyFill="1" applyBorder="1" applyAlignment="1">
      <alignment vertical="center"/>
    </xf>
    <xf numFmtId="0" fontId="25" fillId="13" borderId="20" xfId="0" applyFont="1" applyFill="1" applyBorder="1" applyAlignment="1">
      <alignment vertical="center"/>
    </xf>
    <xf numFmtId="0" fontId="31" fillId="13" borderId="20" xfId="0" applyFont="1" applyFill="1" applyBorder="1" applyAlignment="1">
      <alignment vertical="center"/>
    </xf>
    <xf numFmtId="0" fontId="25" fillId="13" borderId="21" xfId="0" applyFont="1" applyFill="1" applyBorder="1" applyAlignment="1">
      <alignment vertical="center"/>
    </xf>
    <xf numFmtId="0" fontId="25" fillId="13" borderId="26" xfId="0" applyFont="1" applyFill="1" applyBorder="1" applyAlignment="1">
      <alignment vertical="center"/>
    </xf>
    <xf numFmtId="0" fontId="28" fillId="13" borderId="21" xfId="0" applyFont="1" applyFill="1" applyBorder="1" applyAlignment="1">
      <alignment vertical="center"/>
    </xf>
    <xf numFmtId="0" fontId="28" fillId="13" borderId="25" xfId="0" applyFont="1" applyFill="1" applyBorder="1" applyAlignment="1">
      <alignment vertical="center"/>
    </xf>
    <xf numFmtId="0" fontId="28" fillId="13" borderId="22" xfId="0" applyFont="1" applyFill="1" applyBorder="1" applyAlignment="1">
      <alignment horizontal="left" vertical="center"/>
    </xf>
    <xf numFmtId="0" fontId="25" fillId="13" borderId="24" xfId="0" applyFont="1" applyFill="1" applyBorder="1" applyAlignment="1">
      <alignment vertical="center"/>
    </xf>
    <xf numFmtId="0" fontId="29" fillId="13" borderId="24" xfId="0" applyFont="1" applyFill="1" applyBorder="1" applyAlignment="1">
      <alignment vertical="center"/>
    </xf>
    <xf numFmtId="0" fontId="29" fillId="13" borderId="0" xfId="0" applyFont="1" applyFill="1" applyAlignment="1">
      <alignment vertical="center"/>
    </xf>
    <xf numFmtId="0" fontId="28" fillId="13" borderId="24" xfId="0" applyFont="1" applyFill="1" applyBorder="1" applyAlignment="1">
      <alignment horizontal="right" vertical="center"/>
    </xf>
    <xf numFmtId="0" fontId="34" fillId="13" borderId="24" xfId="0" applyFont="1" applyFill="1" applyBorder="1" applyAlignment="1">
      <alignment horizontal="center" vertical="center"/>
    </xf>
    <xf numFmtId="0" fontId="28" fillId="13" borderId="29" xfId="0" applyFont="1" applyFill="1" applyBorder="1" applyAlignment="1">
      <alignment vertical="center"/>
    </xf>
    <xf numFmtId="0" fontId="28" fillId="13" borderId="30" xfId="0" applyFont="1" applyFill="1" applyBorder="1" applyAlignment="1">
      <alignment vertical="center"/>
    </xf>
    <xf numFmtId="0" fontId="34" fillId="13" borderId="0" xfId="0" applyFont="1" applyFill="1" applyAlignment="1">
      <alignment horizontal="center" vertical="center"/>
    </xf>
    <xf numFmtId="0" fontId="28" fillId="13" borderId="26" xfId="0" applyFont="1" applyFill="1" applyBorder="1" applyAlignment="1">
      <alignment vertical="center"/>
    </xf>
    <xf numFmtId="0" fontId="28" fillId="13" borderId="27" xfId="0" applyFont="1" applyFill="1" applyBorder="1" applyAlignment="1">
      <alignment vertical="center"/>
    </xf>
    <xf numFmtId="0" fontId="33" fillId="13" borderId="24" xfId="4" applyFont="1" applyFill="1" applyBorder="1" applyAlignment="1">
      <alignment vertical="center"/>
    </xf>
    <xf numFmtId="0" fontId="25" fillId="15" borderId="0" xfId="0" applyFont="1" applyFill="1" applyAlignment="1">
      <alignment vertical="center"/>
    </xf>
    <xf numFmtId="0" fontId="30" fillId="15" borderId="0" xfId="0" applyFont="1" applyFill="1" applyAlignment="1">
      <alignment vertical="center"/>
    </xf>
    <xf numFmtId="0" fontId="28" fillId="15" borderId="0" xfId="0" applyFont="1" applyFill="1" applyAlignment="1">
      <alignment vertical="center"/>
    </xf>
    <xf numFmtId="0" fontId="27" fillId="15" borderId="0" xfId="0" applyFont="1" applyFill="1" applyAlignment="1">
      <alignment vertical="center"/>
    </xf>
    <xf numFmtId="0" fontId="25" fillId="0" borderId="20" xfId="0" applyFont="1" applyBorder="1" applyAlignment="1">
      <alignment vertical="center"/>
    </xf>
    <xf numFmtId="0" fontId="25" fillId="0" borderId="21" xfId="0" applyFont="1" applyBorder="1" applyAlignment="1">
      <alignment vertical="center"/>
    </xf>
    <xf numFmtId="0" fontId="29" fillId="13" borderId="35" xfId="0" applyFont="1" applyFill="1" applyBorder="1" applyAlignment="1">
      <alignment vertical="center"/>
    </xf>
    <xf numFmtId="0" fontId="30" fillId="5" borderId="35" xfId="0" applyFont="1" applyFill="1" applyBorder="1" applyAlignment="1">
      <alignment horizontal="center" vertical="center"/>
    </xf>
    <xf numFmtId="0" fontId="30" fillId="5" borderId="18" xfId="0" applyFont="1" applyFill="1" applyBorder="1" applyAlignment="1">
      <alignment horizontal="center" vertical="center"/>
    </xf>
    <xf numFmtId="0" fontId="29" fillId="5" borderId="36" xfId="0" applyFont="1" applyFill="1" applyBorder="1" applyAlignment="1">
      <alignment vertical="center"/>
    </xf>
    <xf numFmtId="0" fontId="30" fillId="5" borderId="35" xfId="0" applyFont="1" applyFill="1" applyBorder="1" applyAlignment="1">
      <alignment horizontal="center" vertical="center" wrapText="1"/>
    </xf>
    <xf numFmtId="0" fontId="36" fillId="16" borderId="19" xfId="0" applyFont="1" applyFill="1" applyBorder="1" applyAlignment="1">
      <alignment vertical="center"/>
    </xf>
    <xf numFmtId="0" fontId="30" fillId="16" borderId="19" xfId="0" applyFont="1" applyFill="1" applyBorder="1" applyAlignment="1">
      <alignment vertical="center"/>
    </xf>
    <xf numFmtId="0" fontId="28" fillId="0" borderId="5" xfId="0" applyFont="1" applyBorder="1" applyAlignment="1">
      <alignment horizontal="center" vertical="center"/>
    </xf>
    <xf numFmtId="0" fontId="28" fillId="0" borderId="33" xfId="0" applyFont="1" applyBorder="1" applyAlignment="1">
      <alignment horizontal="center" vertical="center"/>
    </xf>
    <xf numFmtId="0" fontId="28" fillId="17" borderId="5" xfId="0" applyFont="1" applyFill="1" applyBorder="1" applyAlignment="1">
      <alignment vertical="center"/>
    </xf>
    <xf numFmtId="0" fontId="4" fillId="13" borderId="4" xfId="0" applyFont="1" applyFill="1" applyBorder="1" applyAlignment="1">
      <alignment vertical="center"/>
    </xf>
    <xf numFmtId="3" fontId="13" fillId="8" borderId="0" xfId="0" applyNumberFormat="1" applyFont="1" applyFill="1" applyAlignment="1">
      <alignment horizontal="center" vertical="center" wrapText="1"/>
    </xf>
    <xf numFmtId="3" fontId="14" fillId="0" borderId="0" xfId="0" applyNumberFormat="1" applyFont="1" applyAlignment="1">
      <alignment horizontal="center"/>
    </xf>
    <xf numFmtId="3" fontId="0" fillId="0" borderId="0" xfId="0" applyNumberFormat="1"/>
    <xf numFmtId="164" fontId="25" fillId="0" borderId="5" xfId="0" applyNumberFormat="1" applyFont="1" applyBorder="1" applyAlignment="1">
      <alignment vertical="center"/>
    </xf>
    <xf numFmtId="0" fontId="4" fillId="13" borderId="0" xfId="0" applyFont="1" applyFill="1" applyAlignment="1">
      <alignment vertical="center"/>
    </xf>
    <xf numFmtId="0" fontId="4" fillId="0" borderId="0" xfId="0" applyFont="1" applyAlignment="1">
      <alignment vertical="center"/>
    </xf>
    <xf numFmtId="0" fontId="22" fillId="13" borderId="10" xfId="0" applyFont="1" applyFill="1" applyBorder="1" applyAlignment="1">
      <alignment horizontal="left" vertical="center"/>
    </xf>
    <xf numFmtId="0" fontId="22" fillId="13" borderId="10" xfId="0" applyFont="1" applyFill="1" applyBorder="1" applyAlignment="1">
      <alignment vertical="center"/>
    </xf>
    <xf numFmtId="0" fontId="7" fillId="13" borderId="0" xfId="0" applyFont="1" applyFill="1" applyAlignment="1">
      <alignment vertical="center" wrapText="1"/>
    </xf>
    <xf numFmtId="0" fontId="4" fillId="13" borderId="37" xfId="0" applyFont="1" applyFill="1" applyBorder="1" applyAlignment="1">
      <alignment vertical="center"/>
    </xf>
    <xf numFmtId="0" fontId="4" fillId="13" borderId="20" xfId="0" applyFont="1" applyFill="1" applyBorder="1" applyAlignment="1">
      <alignment vertical="center"/>
    </xf>
    <xf numFmtId="0" fontId="4" fillId="13" borderId="21" xfId="0" applyFont="1" applyFill="1" applyBorder="1" applyAlignment="1">
      <alignment vertical="center"/>
    </xf>
    <xf numFmtId="0" fontId="4" fillId="13" borderId="24" xfId="0" applyFont="1" applyFill="1" applyBorder="1" applyAlignment="1">
      <alignment vertical="center"/>
    </xf>
    <xf numFmtId="0" fontId="4" fillId="13" borderId="25" xfId="0" applyFont="1" applyFill="1" applyBorder="1" applyAlignment="1">
      <alignment vertical="center"/>
    </xf>
    <xf numFmtId="0" fontId="4" fillId="13" borderId="0" xfId="0" applyFont="1" applyFill="1" applyAlignment="1">
      <alignment vertical="center" wrapText="1"/>
    </xf>
    <xf numFmtId="0" fontId="5" fillId="13" borderId="25" xfId="0" applyFont="1" applyFill="1" applyBorder="1" applyAlignment="1">
      <alignment vertical="center" wrapText="1"/>
    </xf>
    <xf numFmtId="0" fontId="4" fillId="13" borderId="24" xfId="0" applyFont="1" applyFill="1" applyBorder="1" applyAlignment="1">
      <alignment vertical="center" wrapText="1"/>
    </xf>
    <xf numFmtId="0" fontId="5" fillId="13" borderId="0" xfId="0" applyFont="1" applyFill="1" applyAlignment="1">
      <alignment vertical="center" wrapText="1"/>
    </xf>
    <xf numFmtId="0" fontId="5" fillId="13" borderId="0" xfId="0" applyFont="1" applyFill="1" applyAlignment="1">
      <alignment horizontal="right" vertical="center"/>
    </xf>
    <xf numFmtId="0" fontId="4" fillId="0" borderId="25" xfId="0" applyFont="1" applyBorder="1" applyAlignment="1">
      <alignment vertical="center"/>
    </xf>
    <xf numFmtId="0" fontId="49" fillId="13" borderId="0" xfId="0" applyFont="1" applyFill="1" applyAlignment="1">
      <alignment vertical="center"/>
    </xf>
    <xf numFmtId="0" fontId="20" fillId="13" borderId="0" xfId="0" applyFont="1" applyFill="1" applyAlignment="1">
      <alignment vertical="center"/>
    </xf>
    <xf numFmtId="0" fontId="5" fillId="13" borderId="0" xfId="0" applyFont="1" applyFill="1" applyAlignment="1">
      <alignment horizontal="right" vertical="center" wrapText="1"/>
    </xf>
    <xf numFmtId="0" fontId="4" fillId="13" borderId="25" xfId="0" applyFont="1" applyFill="1" applyBorder="1" applyAlignment="1">
      <alignment vertical="center" wrapText="1"/>
    </xf>
    <xf numFmtId="0" fontId="8" fillId="13" borderId="0" xfId="0" applyFont="1" applyFill="1" applyAlignment="1">
      <alignment horizontal="left" vertical="center"/>
    </xf>
    <xf numFmtId="0" fontId="4" fillId="0" borderId="26" xfId="0" applyFont="1" applyBorder="1" applyAlignment="1">
      <alignment vertical="center"/>
    </xf>
    <xf numFmtId="0" fontId="4" fillId="13" borderId="27" xfId="0" applyFont="1" applyFill="1" applyBorder="1" applyAlignment="1">
      <alignment horizontal="left" vertical="center"/>
    </xf>
    <xf numFmtId="0" fontId="24" fillId="13" borderId="27" xfId="4" applyFont="1" applyFill="1" applyBorder="1" applyAlignment="1">
      <alignment horizontal="left" vertical="center"/>
    </xf>
    <xf numFmtId="0" fontId="8" fillId="13" borderId="27" xfId="0" applyFont="1" applyFill="1" applyBorder="1" applyAlignment="1">
      <alignment horizontal="left" vertical="center"/>
    </xf>
    <xf numFmtId="0" fontId="4" fillId="13" borderId="28" xfId="0" applyFont="1" applyFill="1" applyBorder="1" applyAlignment="1">
      <alignment vertical="center"/>
    </xf>
    <xf numFmtId="44" fontId="50" fillId="13" borderId="0" xfId="2" applyFont="1" applyFill="1" applyBorder="1" applyAlignment="1" applyProtection="1">
      <alignment vertical="center"/>
      <protection hidden="1"/>
    </xf>
    <xf numFmtId="0" fontId="51" fillId="13" borderId="0" xfId="0" applyFont="1" applyFill="1" applyAlignment="1">
      <alignment vertical="center"/>
    </xf>
    <xf numFmtId="0" fontId="44" fillId="13" borderId="0" xfId="0" applyFont="1" applyFill="1" applyAlignment="1">
      <alignment vertical="center"/>
    </xf>
    <xf numFmtId="0" fontId="29" fillId="5" borderId="38" xfId="0" applyFont="1" applyFill="1" applyBorder="1" applyAlignment="1">
      <alignment vertical="center"/>
    </xf>
    <xf numFmtId="0" fontId="28" fillId="0" borderId="23" xfId="2" applyNumberFormat="1" applyFont="1" applyFill="1" applyBorder="1" applyAlignment="1">
      <alignment horizontal="center" vertical="center"/>
    </xf>
    <xf numFmtId="0" fontId="28" fillId="0" borderId="31" xfId="2" applyNumberFormat="1" applyFont="1" applyFill="1" applyBorder="1" applyAlignment="1">
      <alignment horizontal="center" vertical="center"/>
    </xf>
    <xf numFmtId="0" fontId="13" fillId="18" borderId="0" xfId="0" applyFont="1" applyFill="1" applyAlignment="1">
      <alignment horizontal="center" vertical="center" wrapText="1"/>
    </xf>
    <xf numFmtId="0" fontId="28" fillId="0" borderId="5" xfId="2" applyNumberFormat="1" applyFont="1" applyFill="1" applyBorder="1" applyAlignment="1">
      <alignment horizontal="right" vertical="center"/>
    </xf>
    <xf numFmtId="0" fontId="26" fillId="0" borderId="5" xfId="0" applyFont="1" applyBorder="1" applyAlignment="1">
      <alignment vertical="center" wrapText="1"/>
    </xf>
    <xf numFmtId="167" fontId="25" fillId="0" borderId="5" xfId="0" applyNumberFormat="1" applyFont="1" applyBorder="1" applyAlignment="1">
      <alignment horizontal="center" vertical="center"/>
    </xf>
    <xf numFmtId="0" fontId="50" fillId="13" borderId="25" xfId="0" applyFont="1" applyFill="1" applyBorder="1" applyAlignment="1">
      <alignment vertical="center" wrapText="1"/>
    </xf>
    <xf numFmtId="0" fontId="4" fillId="2" borderId="0" xfId="0" applyFont="1" applyFill="1" applyAlignment="1">
      <alignment horizontal="right" vertical="center"/>
    </xf>
    <xf numFmtId="0" fontId="50" fillId="13" borderId="0" xfId="0" applyFont="1" applyFill="1" applyAlignment="1">
      <alignment vertical="center"/>
    </xf>
    <xf numFmtId="0" fontId="52" fillId="13" borderId="0" xfId="0" applyFont="1" applyFill="1" applyAlignment="1">
      <alignment vertical="center"/>
    </xf>
    <xf numFmtId="0" fontId="53" fillId="13" borderId="0" xfId="0" applyFont="1" applyFill="1" applyAlignment="1">
      <alignment horizontal="center" vertical="center"/>
    </xf>
    <xf numFmtId="169" fontId="4" fillId="4" borderId="2" xfId="3" applyNumberFormat="1" applyFont="1" applyFill="1" applyBorder="1" applyAlignment="1" applyProtection="1">
      <alignment vertical="center"/>
      <protection hidden="1"/>
    </xf>
    <xf numFmtId="169" fontId="4" fillId="4" borderId="2" xfId="2" applyNumberFormat="1" applyFont="1" applyFill="1" applyBorder="1" applyAlignment="1" applyProtection="1">
      <alignment horizontal="left" vertical="center"/>
      <protection locked="0"/>
    </xf>
    <xf numFmtId="44" fontId="4" fillId="4" borderId="2" xfId="2" applyFont="1" applyFill="1" applyBorder="1" applyAlignment="1" applyProtection="1">
      <alignment horizontal="left" vertical="center"/>
      <protection locked="0"/>
    </xf>
    <xf numFmtId="44" fontId="4" fillId="4" borderId="2" xfId="3" applyNumberFormat="1" applyFont="1" applyFill="1" applyBorder="1" applyAlignment="1" applyProtection="1">
      <alignment vertical="center"/>
      <protection hidden="1"/>
    </xf>
    <xf numFmtId="9" fontId="4" fillId="4" borderId="2" xfId="3" applyFont="1" applyFill="1" applyBorder="1" applyAlignment="1" applyProtection="1">
      <alignment vertical="center"/>
      <protection hidden="1"/>
    </xf>
    <xf numFmtId="164" fontId="4" fillId="4" borderId="2" xfId="1" applyNumberFormat="1" applyFont="1" applyFill="1" applyBorder="1" applyAlignment="1" applyProtection="1">
      <alignment vertical="center"/>
      <protection hidden="1"/>
    </xf>
    <xf numFmtId="44" fontId="5" fillId="4" borderId="40" xfId="2" applyFont="1" applyFill="1" applyBorder="1" applyAlignment="1" applyProtection="1">
      <alignment vertical="center"/>
      <protection hidden="1"/>
    </xf>
    <xf numFmtId="44" fontId="5" fillId="4" borderId="41" xfId="2" applyFont="1" applyFill="1" applyBorder="1" applyAlignment="1" applyProtection="1">
      <alignment vertical="center"/>
      <protection hidden="1"/>
    </xf>
    <xf numFmtId="44" fontId="5" fillId="4" borderId="42" xfId="2" applyFont="1" applyFill="1" applyBorder="1" applyAlignment="1" applyProtection="1">
      <alignment vertical="center"/>
      <protection hidden="1"/>
    </xf>
    <xf numFmtId="44" fontId="5" fillId="4" borderId="42" xfId="0" applyNumberFormat="1" applyFont="1" applyFill="1" applyBorder="1" applyAlignment="1" applyProtection="1">
      <alignment vertical="center"/>
      <protection hidden="1"/>
    </xf>
    <xf numFmtId="165" fontId="5" fillId="4" borderId="40" xfId="0" applyNumberFormat="1" applyFont="1" applyFill="1" applyBorder="1" applyAlignment="1" applyProtection="1">
      <alignment vertical="center"/>
      <protection hidden="1"/>
    </xf>
    <xf numFmtId="9" fontId="5" fillId="4" borderId="41" xfId="3" applyFont="1" applyFill="1" applyBorder="1" applyAlignment="1" applyProtection="1">
      <alignment vertical="center"/>
      <protection hidden="1"/>
    </xf>
    <xf numFmtId="9" fontId="5" fillId="4" borderId="42" xfId="3" applyFont="1" applyFill="1" applyBorder="1" applyAlignment="1" applyProtection="1">
      <alignment vertical="center"/>
      <protection hidden="1"/>
    </xf>
    <xf numFmtId="164" fontId="5" fillId="4" borderId="2" xfId="1" applyNumberFormat="1" applyFont="1" applyFill="1" applyBorder="1" applyAlignment="1" applyProtection="1">
      <alignment vertical="center"/>
      <protection hidden="1"/>
    </xf>
    <xf numFmtId="0" fontId="4" fillId="19" borderId="1" xfId="0" applyFont="1" applyFill="1" applyBorder="1" applyAlignment="1" applyProtection="1">
      <alignment horizontal="center" vertical="center"/>
      <protection locked="0"/>
    </xf>
    <xf numFmtId="44" fontId="4" fillId="19" borderId="1" xfId="2" applyFont="1" applyFill="1" applyBorder="1" applyAlignment="1" applyProtection="1">
      <alignment horizontal="center" vertical="center"/>
      <protection locked="0"/>
    </xf>
    <xf numFmtId="0" fontId="4" fillId="19" borderId="2" xfId="0" applyFont="1" applyFill="1" applyBorder="1" applyAlignment="1" applyProtection="1">
      <alignment horizontal="center" vertical="center"/>
      <protection locked="0"/>
    </xf>
    <xf numFmtId="164" fontId="4" fillId="19" borderId="2" xfId="1" applyNumberFormat="1" applyFont="1" applyFill="1" applyBorder="1" applyAlignment="1" applyProtection="1">
      <alignment horizontal="center" vertical="center"/>
      <protection locked="0"/>
    </xf>
    <xf numFmtId="44" fontId="4" fillId="19" borderId="2" xfId="2" applyFont="1" applyFill="1" applyBorder="1" applyAlignment="1" applyProtection="1">
      <alignment horizontal="center" vertical="center"/>
      <protection locked="0"/>
    </xf>
    <xf numFmtId="0" fontId="4" fillId="19" borderId="43" xfId="0" applyFont="1" applyFill="1" applyBorder="1" applyAlignment="1" applyProtection="1">
      <alignment horizontal="left" vertical="center" wrapText="1"/>
      <protection locked="0"/>
    </xf>
    <xf numFmtId="0" fontId="4" fillId="19" borderId="2" xfId="0" applyFont="1" applyFill="1" applyBorder="1" applyAlignment="1" applyProtection="1">
      <alignment horizontal="left" vertical="center" wrapText="1"/>
      <protection locked="0"/>
    </xf>
    <xf numFmtId="0" fontId="5" fillId="0" borderId="5" xfId="0" applyFont="1" applyBorder="1" applyAlignment="1">
      <alignment horizontal="center" vertical="center" wrapText="1"/>
    </xf>
    <xf numFmtId="0" fontId="12" fillId="13" borderId="0" xfId="0" applyFont="1" applyFill="1"/>
    <xf numFmtId="0" fontId="22" fillId="13" borderId="0" xfId="0" applyFont="1" applyFill="1" applyAlignment="1">
      <alignment horizontal="center" vertical="center" wrapText="1"/>
    </xf>
    <xf numFmtId="0" fontId="16" fillId="13" borderId="0" xfId="0" applyFont="1" applyFill="1"/>
    <xf numFmtId="0" fontId="39" fillId="13" borderId="0" xfId="0" applyFont="1" applyFill="1" applyAlignment="1">
      <alignment vertical="center" wrapText="1"/>
    </xf>
    <xf numFmtId="0" fontId="40" fillId="13" borderId="0" xfId="0" applyFont="1" applyFill="1" applyAlignment="1">
      <alignment vertical="center" wrapText="1"/>
    </xf>
    <xf numFmtId="0" fontId="41" fillId="13" borderId="0" xfId="0" applyFont="1" applyFill="1" applyAlignment="1">
      <alignment vertical="center" wrapText="1"/>
    </xf>
    <xf numFmtId="0" fontId="40" fillId="13" borderId="0" xfId="0" applyFont="1" applyFill="1" applyAlignment="1">
      <alignment wrapText="1"/>
    </xf>
    <xf numFmtId="0" fontId="43" fillId="13" borderId="0" xfId="4" applyFont="1" applyFill="1" applyBorder="1" applyAlignment="1">
      <alignment vertical="center" wrapText="1"/>
    </xf>
    <xf numFmtId="0" fontId="41" fillId="13" borderId="0" xfId="0" applyFont="1" applyFill="1" applyAlignment="1">
      <alignment vertical="center"/>
    </xf>
    <xf numFmtId="0" fontId="50" fillId="13" borderId="0" xfId="0" applyFont="1" applyFill="1" applyAlignment="1">
      <alignment vertical="center" wrapText="1"/>
    </xf>
    <xf numFmtId="0" fontId="39" fillId="13" borderId="7" xfId="0" applyFont="1" applyFill="1" applyBorder="1" applyAlignment="1">
      <alignment vertical="center" wrapText="1"/>
    </xf>
    <xf numFmtId="0" fontId="56" fillId="13" borderId="0" xfId="0" applyFont="1" applyFill="1"/>
    <xf numFmtId="0" fontId="3" fillId="15" borderId="0" xfId="4" applyFill="1" applyAlignment="1">
      <alignment vertical="center"/>
    </xf>
    <xf numFmtId="170" fontId="25" fillId="13" borderId="5" xfId="1" applyNumberFormat="1" applyFont="1" applyFill="1" applyBorder="1" applyAlignment="1">
      <alignment vertical="center"/>
    </xf>
    <xf numFmtId="0" fontId="1" fillId="13" borderId="39" xfId="0" quotePrefix="1" applyFont="1" applyFill="1" applyBorder="1" applyAlignment="1">
      <alignment vertical="center"/>
    </xf>
    <xf numFmtId="170" fontId="25" fillId="13" borderId="23" xfId="1" applyNumberFormat="1" applyFont="1" applyFill="1" applyBorder="1" applyAlignment="1">
      <alignment vertical="center"/>
    </xf>
    <xf numFmtId="0" fontId="1" fillId="13" borderId="24" xfId="0" quotePrefix="1" applyFont="1" applyFill="1" applyBorder="1" applyAlignment="1">
      <alignment vertical="center"/>
    </xf>
    <xf numFmtId="0" fontId="1" fillId="13" borderId="36" xfId="0" quotePrefix="1" applyFont="1" applyFill="1" applyBorder="1" applyAlignment="1">
      <alignment vertical="center"/>
    </xf>
    <xf numFmtId="0" fontId="30" fillId="13" borderId="0" xfId="0" applyFont="1" applyFill="1" applyAlignment="1">
      <alignment horizontal="center" vertical="center"/>
    </xf>
    <xf numFmtId="0" fontId="30" fillId="13" borderId="25" xfId="0" applyFont="1" applyFill="1" applyBorder="1" applyAlignment="1">
      <alignment horizontal="center" vertical="center"/>
    </xf>
    <xf numFmtId="0" fontId="25" fillId="13" borderId="5" xfId="0" applyFont="1" applyFill="1" applyBorder="1" applyAlignment="1">
      <alignment vertical="center"/>
    </xf>
    <xf numFmtId="0" fontId="25" fillId="13" borderId="23" xfId="0" applyFont="1" applyFill="1" applyBorder="1" applyAlignment="1">
      <alignment vertical="center"/>
    </xf>
    <xf numFmtId="0" fontId="25" fillId="5" borderId="22" xfId="0" applyFont="1" applyFill="1" applyBorder="1" applyAlignment="1">
      <alignment vertical="center"/>
    </xf>
    <xf numFmtId="0" fontId="58" fillId="13" borderId="0" xfId="0" applyFont="1" applyFill="1" applyAlignment="1">
      <alignment vertical="center"/>
    </xf>
    <xf numFmtId="0" fontId="1" fillId="13" borderId="0" xfId="0" applyFont="1" applyFill="1" applyAlignment="1">
      <alignment vertical="center"/>
    </xf>
    <xf numFmtId="44" fontId="31" fillId="13" borderId="0" xfId="0" applyNumberFormat="1" applyFont="1" applyFill="1" applyAlignment="1">
      <alignment vertical="center"/>
    </xf>
    <xf numFmtId="43" fontId="28" fillId="0" borderId="5" xfId="1" applyFont="1" applyBorder="1" applyAlignment="1">
      <alignment vertical="center"/>
    </xf>
    <xf numFmtId="44" fontId="25" fillId="13" borderId="0" xfId="0" applyNumberFormat="1" applyFont="1" applyFill="1" applyAlignment="1">
      <alignment vertical="center"/>
    </xf>
    <xf numFmtId="0" fontId="59" fillId="13" borderId="0" xfId="4" applyFont="1" applyFill="1" applyAlignment="1">
      <alignment vertical="center" wrapText="1"/>
    </xf>
    <xf numFmtId="0" fontId="60" fillId="13" borderId="0" xfId="0" applyFont="1" applyFill="1" applyAlignment="1">
      <alignment vertical="center" wrapText="1"/>
    </xf>
    <xf numFmtId="0" fontId="59" fillId="13" borderId="0" xfId="4" applyFont="1" applyFill="1" applyBorder="1" applyAlignment="1">
      <alignment vertical="center" wrapText="1"/>
    </xf>
    <xf numFmtId="0" fontId="45" fillId="13" borderId="0" xfId="0" applyFont="1" applyFill="1" applyAlignment="1">
      <alignment horizontal="center" vertical="center" wrapText="1"/>
    </xf>
    <xf numFmtId="0" fontId="3" fillId="13" borderId="16" xfId="4" applyFill="1" applyBorder="1" applyAlignment="1">
      <alignment horizontal="left" vertical="center"/>
    </xf>
    <xf numFmtId="0" fontId="3" fillId="13" borderId="7" xfId="4" applyFill="1" applyBorder="1" applyAlignment="1">
      <alignment horizontal="left" vertical="center"/>
    </xf>
    <xf numFmtId="0" fontId="7" fillId="13" borderId="0" xfId="0" applyFont="1" applyFill="1" applyAlignment="1">
      <alignment horizontal="left" vertical="top" wrapText="1"/>
    </xf>
    <xf numFmtId="0" fontId="22" fillId="13" borderId="10" xfId="0" applyFont="1" applyFill="1" applyBorder="1" applyAlignment="1">
      <alignment horizontal="left" vertical="center" wrapText="1"/>
    </xf>
    <xf numFmtId="0" fontId="54" fillId="13" borderId="14" xfId="0" applyFont="1" applyFill="1" applyBorder="1" applyAlignment="1">
      <alignment horizontal="left" vertical="center" wrapText="1"/>
    </xf>
    <xf numFmtId="0" fontId="54" fillId="13" borderId="0" xfId="0" applyFont="1" applyFill="1" applyAlignment="1">
      <alignment horizontal="left" vertical="center" wrapText="1"/>
    </xf>
    <xf numFmtId="0" fontId="54" fillId="13" borderId="15" xfId="0" applyFont="1" applyFill="1" applyBorder="1" applyAlignment="1">
      <alignment horizontal="left" vertical="center" wrapText="1"/>
    </xf>
    <xf numFmtId="0" fontId="54" fillId="13" borderId="11" xfId="0" applyFont="1" applyFill="1" applyBorder="1" applyAlignment="1">
      <alignment horizontal="left" vertical="top" wrapText="1"/>
    </xf>
    <xf numFmtId="0" fontId="54" fillId="13" borderId="12" xfId="0" applyFont="1" applyFill="1" applyBorder="1" applyAlignment="1">
      <alignment horizontal="left" vertical="top" wrapText="1"/>
    </xf>
    <xf numFmtId="0" fontId="54" fillId="13" borderId="13" xfId="0" applyFont="1" applyFill="1" applyBorder="1" applyAlignment="1">
      <alignment horizontal="left" vertical="top" wrapText="1"/>
    </xf>
    <xf numFmtId="0" fontId="31" fillId="13" borderId="24" xfId="0" applyFont="1" applyFill="1" applyBorder="1" applyAlignment="1">
      <alignment horizontal="left" vertical="center" wrapText="1"/>
    </xf>
    <xf numFmtId="0" fontId="31" fillId="13" borderId="0" xfId="0" applyFont="1" applyFill="1" applyAlignment="1">
      <alignment horizontal="left" vertical="center" wrapText="1"/>
    </xf>
    <xf numFmtId="0" fontId="31" fillId="13" borderId="25" xfId="0" applyFont="1" applyFill="1" applyBorder="1" applyAlignment="1">
      <alignment horizontal="left" vertical="center" wrapText="1"/>
    </xf>
    <xf numFmtId="0" fontId="31" fillId="13" borderId="5" xfId="0" applyFont="1" applyFill="1" applyBorder="1" applyAlignment="1">
      <alignment horizontal="left" vertical="center" wrapText="1"/>
    </xf>
    <xf numFmtId="0" fontId="31" fillId="13" borderId="23" xfId="0" applyFont="1" applyFill="1" applyBorder="1" applyAlignment="1">
      <alignment horizontal="left" vertical="center" wrapText="1"/>
    </xf>
    <xf numFmtId="0" fontId="31" fillId="13" borderId="22" xfId="0" applyFont="1" applyFill="1" applyBorder="1" applyAlignment="1">
      <alignment horizontal="left" vertical="center" wrapText="1"/>
    </xf>
    <xf numFmtId="0" fontId="30" fillId="5" borderId="39" xfId="0" applyFont="1" applyFill="1" applyBorder="1" applyAlignment="1">
      <alignment vertical="center"/>
    </xf>
    <xf numFmtId="0" fontId="1" fillId="0" borderId="29" xfId="2" applyNumberFormat="1" applyFont="1" applyFill="1" applyBorder="1" applyAlignment="1">
      <alignment horizontal="center" vertical="center"/>
    </xf>
    <xf numFmtId="0" fontId="29" fillId="13" borderId="0" xfId="0" applyFont="1" applyFill="1" applyBorder="1" applyAlignment="1">
      <alignment vertical="center"/>
    </xf>
    <xf numFmtId="0" fontId="29" fillId="5" borderId="6" xfId="0" applyFont="1" applyFill="1" applyBorder="1" applyAlignment="1">
      <alignment vertical="center"/>
    </xf>
    <xf numFmtId="0" fontId="31" fillId="13" borderId="17" xfId="0" applyFont="1" applyFill="1" applyBorder="1" applyAlignment="1">
      <alignment horizontal="left" vertical="center" wrapText="1"/>
    </xf>
    <xf numFmtId="0" fontId="31" fillId="13" borderId="44" xfId="0" applyFont="1" applyFill="1" applyBorder="1" applyAlignment="1">
      <alignment horizontal="left" vertical="center" wrapText="1"/>
    </xf>
    <xf numFmtId="0" fontId="31" fillId="13" borderId="44" xfId="0" applyFont="1" applyFill="1" applyBorder="1" applyAlignment="1">
      <alignment vertical="center"/>
    </xf>
    <xf numFmtId="0" fontId="25" fillId="15" borderId="5" xfId="0" applyFont="1" applyFill="1" applyBorder="1" applyAlignment="1">
      <alignment horizontal="left" vertical="center"/>
    </xf>
    <xf numFmtId="44" fontId="25" fillId="15" borderId="5" xfId="2" applyFont="1" applyFill="1" applyBorder="1" applyAlignment="1">
      <alignment horizontal="left" vertical="center"/>
    </xf>
    <xf numFmtId="0" fontId="30" fillId="15" borderId="5" xfId="0" applyFont="1" applyFill="1" applyBorder="1" applyAlignment="1">
      <alignment horizontal="left" vertical="center"/>
    </xf>
    <xf numFmtId="44" fontId="25" fillId="15" borderId="0" xfId="2" applyFont="1" applyFill="1" applyAlignment="1">
      <alignment vertical="center"/>
    </xf>
    <xf numFmtId="42" fontId="4" fillId="4" borderId="2" xfId="2" applyNumberFormat="1" applyFont="1" applyFill="1" applyBorder="1" applyAlignment="1" applyProtection="1">
      <alignment horizontal="left" vertical="center"/>
      <protection locked="0"/>
    </xf>
  </cellXfs>
  <cellStyles count="5">
    <cellStyle name="Comma" xfId="1" builtinId="3"/>
    <cellStyle name="Currency" xfId="2" builtinId="4"/>
    <cellStyle name="Hyperlink" xfId="4" builtinId="8"/>
    <cellStyle name="Normal" xfId="0" builtinId="0"/>
    <cellStyle name="Percent" xfId="3" builtinId="5"/>
  </cellStyles>
  <dxfs count="6">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rgb="FF474A4A"/>
        </patternFill>
      </fill>
    </dxf>
    <dxf>
      <fill>
        <patternFill>
          <bgColor rgb="FF474A4A"/>
        </patternFill>
      </fill>
    </dxf>
  </dxfs>
  <tableStyles count="0" defaultTableStyle="TableStyleMedium2" defaultPivotStyle="PivotStyleLight16"/>
  <colors>
    <mruColors>
      <color rgb="FFFF00FF"/>
      <color rgb="FFFFCCFF"/>
      <color rgb="FFFFFFDD"/>
      <color rgb="FFFFFFCC"/>
      <color rgb="FF00DE64"/>
      <color rgb="FF6DFFAF"/>
      <color rgb="FFFFAFFF"/>
      <color rgb="FF00CC5C"/>
      <color rgb="FFC4DE91"/>
      <color rgb="FFDDD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285750</xdr:colOff>
      <xdr:row>2</xdr:row>
      <xdr:rowOff>7430</xdr:rowOff>
    </xdr:from>
    <xdr:to>
      <xdr:col>1</xdr:col>
      <xdr:colOff>2804160</xdr:colOff>
      <xdr:row>4</xdr:row>
      <xdr:rowOff>128023</xdr:rowOff>
    </xdr:to>
    <xdr:pic>
      <xdr:nvPicPr>
        <xdr:cNvPr id="2" name="Picture 1">
          <a:extLst>
            <a:ext uri="{FF2B5EF4-FFF2-40B4-BE49-F238E27FC236}">
              <a16:creationId xmlns:a16="http://schemas.microsoft.com/office/drawing/2014/main" id="{B34269EA-FFA2-47EB-969F-5DEF9DC710A4}"/>
            </a:ext>
          </a:extLst>
        </xdr:cNvPr>
        <xdr:cNvPicPr>
          <a:picLocks noChangeAspect="1"/>
        </xdr:cNvPicPr>
      </xdr:nvPicPr>
      <xdr:blipFill>
        <a:blip xmlns:r="http://schemas.openxmlformats.org/officeDocument/2006/relationships" r:embed="rId1"/>
        <a:stretch>
          <a:fillRect/>
        </a:stretch>
      </xdr:blipFill>
      <xdr:spPr>
        <a:xfrm>
          <a:off x="533400" y="502730"/>
          <a:ext cx="2514600" cy="10309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2708385</xdr:colOff>
      <xdr:row>0</xdr:row>
      <xdr:rowOff>56494</xdr:rowOff>
    </xdr:from>
    <xdr:to>
      <xdr:col>1</xdr:col>
      <xdr:colOff>5459205</xdr:colOff>
      <xdr:row>4</xdr:row>
      <xdr:rowOff>194512</xdr:rowOff>
    </xdr:to>
    <xdr:pic>
      <xdr:nvPicPr>
        <xdr:cNvPr id="2" name="Picture 1">
          <a:extLst>
            <a:ext uri="{FF2B5EF4-FFF2-40B4-BE49-F238E27FC236}">
              <a16:creationId xmlns:a16="http://schemas.microsoft.com/office/drawing/2014/main" id="{36992BC9-9F56-44BC-AD9F-71032FF77735}"/>
            </a:ext>
          </a:extLst>
        </xdr:cNvPr>
        <xdr:cNvPicPr>
          <a:picLocks noChangeAspect="1"/>
        </xdr:cNvPicPr>
      </xdr:nvPicPr>
      <xdr:blipFill>
        <a:blip xmlns:r="http://schemas.openxmlformats.org/officeDocument/2006/relationships" r:embed="rId1"/>
        <a:stretch>
          <a:fillRect/>
        </a:stretch>
      </xdr:blipFill>
      <xdr:spPr>
        <a:xfrm>
          <a:off x="3470385" y="56494"/>
          <a:ext cx="2752725" cy="113650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76759</xdr:colOff>
      <xdr:row>66</xdr:row>
      <xdr:rowOff>23281</xdr:rowOff>
    </xdr:from>
    <xdr:to>
      <xdr:col>5</xdr:col>
      <xdr:colOff>997324</xdr:colOff>
      <xdr:row>72</xdr:row>
      <xdr:rowOff>140389</xdr:rowOff>
    </xdr:to>
    <xdr:pic>
      <xdr:nvPicPr>
        <xdr:cNvPr id="3" name="Picture 2">
          <a:extLst>
            <a:ext uri="{FF2B5EF4-FFF2-40B4-BE49-F238E27FC236}">
              <a16:creationId xmlns:a16="http://schemas.microsoft.com/office/drawing/2014/main" id="{65DADA9D-0875-8ADB-519D-FFF6CD87DC2F}"/>
            </a:ext>
          </a:extLst>
        </xdr:cNvPr>
        <xdr:cNvPicPr>
          <a:picLocks noChangeAspect="1"/>
        </xdr:cNvPicPr>
      </xdr:nvPicPr>
      <xdr:blipFill>
        <a:blip xmlns:r="http://schemas.openxmlformats.org/officeDocument/2006/relationships" r:embed="rId1"/>
        <a:stretch>
          <a:fillRect/>
        </a:stretch>
      </xdr:blipFill>
      <xdr:spPr>
        <a:xfrm>
          <a:off x="11573994" y="12977281"/>
          <a:ext cx="4383183" cy="1260108"/>
        </a:xfrm>
        <a:prstGeom prst="rect">
          <a:avLst/>
        </a:prstGeom>
      </xdr:spPr>
    </xdr:pic>
    <xdr:clientData/>
  </xdr:twoCellAnchor>
  <xdr:twoCellAnchor editAs="oneCell">
    <xdr:from>
      <xdr:col>4</xdr:col>
      <xdr:colOff>196664</xdr:colOff>
      <xdr:row>108</xdr:row>
      <xdr:rowOff>119342</xdr:rowOff>
    </xdr:from>
    <xdr:to>
      <xdr:col>5</xdr:col>
      <xdr:colOff>1671918</xdr:colOff>
      <xdr:row>129</xdr:row>
      <xdr:rowOff>71912</xdr:rowOff>
    </xdr:to>
    <xdr:pic>
      <xdr:nvPicPr>
        <xdr:cNvPr id="2" name="Picture 1">
          <a:extLst>
            <a:ext uri="{FF2B5EF4-FFF2-40B4-BE49-F238E27FC236}">
              <a16:creationId xmlns:a16="http://schemas.microsoft.com/office/drawing/2014/main" id="{03B0B837-9072-AB23-75EA-F9E372417307}"/>
            </a:ext>
          </a:extLst>
        </xdr:cNvPr>
        <xdr:cNvPicPr>
          <a:picLocks noChangeAspect="1"/>
        </xdr:cNvPicPr>
      </xdr:nvPicPr>
      <xdr:blipFill>
        <a:blip xmlns:r="http://schemas.openxmlformats.org/officeDocument/2006/relationships" r:embed="rId2"/>
        <a:stretch>
          <a:fillRect/>
        </a:stretch>
      </xdr:blipFill>
      <xdr:spPr>
        <a:xfrm>
          <a:off x="11693899" y="18250460"/>
          <a:ext cx="4937872" cy="395306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alamedamp.com/rebates" TargetMode="External"/><Relationship Id="rId1" Type="http://schemas.openxmlformats.org/officeDocument/2006/relationships/hyperlink" Target="https://www.alamedamp.com/reb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hyperlink" Target="https://www.epa.gov/energy/greenhouse-gas-equivalencies-calculator" TargetMode="External"/><Relationship Id="rId7" Type="http://schemas.openxmlformats.org/officeDocument/2006/relationships/drawing" Target="../drawings/drawing2.xml"/><Relationship Id="rId2" Type="http://schemas.openxmlformats.org/officeDocument/2006/relationships/hyperlink" Target="https://www.caetrm.com/" TargetMode="External"/><Relationship Id="rId1" Type="http://schemas.openxmlformats.org/officeDocument/2006/relationships/hyperlink" Target="https://www.pge.com/tariffs/Residential.pdf" TargetMode="External"/><Relationship Id="rId6" Type="http://schemas.openxmlformats.org/officeDocument/2006/relationships/printerSettings" Target="../printerSettings/printerSettings1.bin"/><Relationship Id="rId5" Type="http://schemas.openxmlformats.org/officeDocument/2006/relationships/hyperlink" Target="https://www.alamedamp.com/rebates" TargetMode="External"/><Relationship Id="rId4" Type="http://schemas.openxmlformats.org/officeDocument/2006/relationships/hyperlink" Target="https://www.alamedamp.com/161/Residential-Rate-Tiers"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www.pge.com/tariffs/en/rate-information/gas-rates.html" TargetMode="External"/><Relationship Id="rId2" Type="http://schemas.openxmlformats.org/officeDocument/2006/relationships/hyperlink" Target="https://www.alamedamp.com/DocumentCenter/View/1119/D1-Rate-Schedule-Effective-2023-7-1?bidId=" TargetMode="External"/><Relationship Id="rId1" Type="http://schemas.openxmlformats.org/officeDocument/2006/relationships/hyperlink" Target="https://www.alamedamp.com/DocumentCenter/View/1153/Power-Content-Label?bidId=" TargetMode="External"/><Relationship Id="rId4"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5F75F-A3CE-4D61-9E77-EED1DEBD7D0A}">
  <sheetPr codeName="Sheet1">
    <tabColor rgb="FF00B050"/>
  </sheetPr>
  <dimension ref="A1:N59"/>
  <sheetViews>
    <sheetView tabSelected="1" topLeftCell="A3" zoomScale="115" zoomScaleNormal="115" workbookViewId="0">
      <selection activeCell="F30" sqref="F30"/>
    </sheetView>
  </sheetViews>
  <sheetFormatPr defaultColWidth="7.109375" defaultRowHeight="12.75" x14ac:dyDescent="0.3"/>
  <cols>
    <col min="1" max="1" width="2.88671875" style="24" customWidth="1"/>
    <col min="2" max="2" width="35.6640625" style="24" customWidth="1"/>
    <col min="3" max="7" width="21.88671875" style="24" customWidth="1"/>
    <col min="8" max="8" width="17.5546875" style="24" customWidth="1"/>
    <col min="9" max="16384" width="7.109375" style="24"/>
  </cols>
  <sheetData>
    <row r="1" spans="1:10" x14ac:dyDescent="0.3">
      <c r="A1" s="140"/>
      <c r="B1" s="141"/>
      <c r="C1" s="141"/>
      <c r="D1" s="141"/>
      <c r="E1" s="141"/>
      <c r="F1" s="141"/>
      <c r="G1" s="141"/>
      <c r="H1" s="142"/>
    </row>
    <row r="2" spans="1:10" ht="28.5" customHeight="1" x14ac:dyDescent="0.3">
      <c r="A2" s="143"/>
      <c r="B2" s="229" t="s">
        <v>0</v>
      </c>
      <c r="C2" s="229"/>
      <c r="D2" s="229"/>
      <c r="E2" s="229"/>
      <c r="F2" s="229"/>
      <c r="G2" s="229"/>
      <c r="H2" s="144"/>
    </row>
    <row r="3" spans="1:10" ht="51" customHeight="1" x14ac:dyDescent="0.3">
      <c r="A3" s="143"/>
      <c r="B3" s="135"/>
      <c r="C3" s="237" t="s">
        <v>1</v>
      </c>
      <c r="D3" s="238"/>
      <c r="E3" s="238"/>
      <c r="F3" s="239"/>
      <c r="G3" s="135"/>
      <c r="H3" s="144"/>
    </row>
    <row r="4" spans="1:10" ht="21" customHeight="1" x14ac:dyDescent="0.3">
      <c r="A4" s="143"/>
      <c r="B4" s="135"/>
      <c r="C4" s="234" t="s">
        <v>2</v>
      </c>
      <c r="D4" s="235"/>
      <c r="E4" s="235"/>
      <c r="F4" s="236"/>
      <c r="G4" s="135"/>
      <c r="H4" s="144"/>
    </row>
    <row r="5" spans="1:10" ht="19.5" customHeight="1" x14ac:dyDescent="0.3">
      <c r="A5" s="143"/>
      <c r="B5" s="145"/>
      <c r="C5" s="230" t="s">
        <v>3</v>
      </c>
      <c r="D5" s="231"/>
      <c r="E5" s="231"/>
      <c r="F5" s="29"/>
      <c r="G5" s="145"/>
      <c r="H5" s="146"/>
      <c r="I5" s="23"/>
    </row>
    <row r="6" spans="1:10" ht="13.5" thickBot="1" x14ac:dyDescent="0.35">
      <c r="A6" s="143"/>
      <c r="B6" s="27"/>
      <c r="C6" s="27"/>
      <c r="D6" s="27"/>
      <c r="E6" s="27"/>
      <c r="F6" s="27"/>
      <c r="G6" s="27"/>
      <c r="H6" s="146"/>
      <c r="I6" s="23"/>
    </row>
    <row r="7" spans="1:10" s="23" customFormat="1" ht="23.25" customHeight="1" thickTop="1" x14ac:dyDescent="0.3">
      <c r="A7" s="147"/>
      <c r="B7" s="233" t="s">
        <v>4</v>
      </c>
      <c r="C7" s="233"/>
      <c r="D7" s="148"/>
      <c r="E7" s="145"/>
      <c r="F7" s="145"/>
      <c r="G7" s="145"/>
      <c r="H7" s="146"/>
      <c r="J7" s="24"/>
    </row>
    <row r="8" spans="1:10" ht="12.75" customHeight="1" x14ac:dyDescent="0.3">
      <c r="A8" s="143"/>
      <c r="B8" s="149" t="s">
        <v>5</v>
      </c>
      <c r="C8" s="190"/>
      <c r="D8" s="145"/>
      <c r="E8" s="135"/>
      <c r="F8" s="135"/>
      <c r="G8" s="135"/>
      <c r="H8" s="150"/>
    </row>
    <row r="9" spans="1:10" ht="12.75" customHeight="1" x14ac:dyDescent="0.3">
      <c r="A9" s="143"/>
      <c r="B9" s="149" t="s">
        <v>6</v>
      </c>
      <c r="C9" s="190"/>
      <c r="D9" s="145"/>
      <c r="E9" s="135"/>
      <c r="F9" s="135"/>
      <c r="G9" s="135"/>
      <c r="H9" s="144"/>
    </row>
    <row r="10" spans="1:10" ht="12.75" customHeight="1" x14ac:dyDescent="0.3">
      <c r="A10" s="143"/>
      <c r="B10" s="149" t="s">
        <v>8</v>
      </c>
      <c r="C10" s="191"/>
      <c r="D10" s="145"/>
      <c r="E10" s="173"/>
      <c r="F10" s="135"/>
      <c r="G10" s="135"/>
      <c r="H10" s="144"/>
    </row>
    <row r="11" spans="1:10" ht="12.75" customHeight="1" x14ac:dyDescent="0.3">
      <c r="A11" s="143"/>
      <c r="B11" s="149" t="s">
        <v>9</v>
      </c>
      <c r="C11" s="192"/>
      <c r="D11" s="145"/>
      <c r="E11" s="135"/>
      <c r="F11" s="135"/>
      <c r="G11" s="135"/>
      <c r="H11" s="144"/>
    </row>
    <row r="12" spans="1:10" ht="12.75" customHeight="1" x14ac:dyDescent="0.3">
      <c r="A12" s="143"/>
      <c r="B12" s="149" t="s">
        <v>11</v>
      </c>
      <c r="C12" s="192"/>
      <c r="D12" s="207"/>
      <c r="E12" s="135"/>
      <c r="F12" s="135"/>
      <c r="G12" s="135"/>
      <c r="H12" s="144"/>
    </row>
    <row r="13" spans="1:10" ht="12.75" customHeight="1" x14ac:dyDescent="0.3">
      <c r="A13" s="143"/>
      <c r="B13" s="149" t="s">
        <v>12</v>
      </c>
      <c r="C13" s="193"/>
      <c r="D13" s="145"/>
      <c r="E13" s="135"/>
      <c r="F13" s="135"/>
      <c r="G13" s="135"/>
      <c r="H13" s="144"/>
    </row>
    <row r="14" spans="1:10" ht="13.5" thickBot="1" x14ac:dyDescent="0.35">
      <c r="A14" s="143"/>
      <c r="B14" s="27"/>
      <c r="C14" s="25"/>
      <c r="D14" s="27"/>
      <c r="E14" s="27"/>
      <c r="F14" s="27"/>
      <c r="G14" s="27"/>
      <c r="H14" s="144"/>
    </row>
    <row r="15" spans="1:10" ht="23.25" customHeight="1" thickTop="1" x14ac:dyDescent="0.3">
      <c r="A15" s="143"/>
      <c r="B15" s="233" t="s">
        <v>13</v>
      </c>
      <c r="C15" s="233"/>
      <c r="D15" s="30"/>
      <c r="E15" s="135"/>
      <c r="F15" s="135"/>
      <c r="G15" s="135"/>
      <c r="H15" s="144"/>
    </row>
    <row r="16" spans="1:10" x14ac:dyDescent="0.3">
      <c r="A16" s="143"/>
      <c r="B16" s="149" t="s">
        <v>1089</v>
      </c>
      <c r="C16" s="192"/>
      <c r="D16" s="174"/>
      <c r="E16" s="135"/>
      <c r="F16" s="135"/>
      <c r="G16" s="135"/>
      <c r="H16" s="144"/>
    </row>
    <row r="17" spans="1:14" x14ac:dyDescent="0.3">
      <c r="A17" s="143"/>
      <c r="B17" s="149" t="s">
        <v>16</v>
      </c>
      <c r="C17" s="194"/>
      <c r="D17" s="135"/>
      <c r="E17" s="135"/>
      <c r="F17" s="135"/>
      <c r="G17" s="135"/>
      <c r="H17" s="144"/>
    </row>
    <row r="18" spans="1:14" x14ac:dyDescent="0.3">
      <c r="A18" s="143"/>
      <c r="B18" s="149" t="s">
        <v>1046</v>
      </c>
      <c r="C18" s="194"/>
      <c r="D18" s="135"/>
      <c r="E18" s="135"/>
      <c r="F18" s="135"/>
      <c r="G18" s="135"/>
      <c r="H18" s="144"/>
    </row>
    <row r="19" spans="1:14" x14ac:dyDescent="0.3">
      <c r="A19" s="143"/>
      <c r="B19" s="149" t="s">
        <v>1090</v>
      </c>
      <c r="C19" s="194"/>
      <c r="D19" s="135"/>
      <c r="E19" s="135"/>
      <c r="F19" s="135"/>
      <c r="G19" s="135"/>
      <c r="H19" s="144"/>
    </row>
    <row r="20" spans="1:14" ht="16.5" x14ac:dyDescent="0.3">
      <c r="A20" s="143"/>
      <c r="B20" s="149" t="s">
        <v>17</v>
      </c>
      <c r="C20" s="194"/>
      <c r="D20" s="151"/>
      <c r="E20" s="135"/>
      <c r="F20" s="162"/>
      <c r="G20" s="135"/>
      <c r="H20" s="144"/>
    </row>
    <row r="21" spans="1:14" ht="17.25" thickBot="1" x14ac:dyDescent="0.35">
      <c r="A21" s="143"/>
      <c r="B21" s="135"/>
      <c r="C21" s="136"/>
      <c r="D21" s="135"/>
      <c r="E21" s="135"/>
      <c r="F21" s="162"/>
      <c r="G21" s="135"/>
      <c r="H21" s="144"/>
    </row>
    <row r="22" spans="1:14" ht="23.25" customHeight="1" thickTop="1" x14ac:dyDescent="0.3">
      <c r="A22" s="143"/>
      <c r="B22" s="137" t="s">
        <v>18</v>
      </c>
      <c r="C22" s="137"/>
      <c r="D22" s="137"/>
      <c r="E22" s="137"/>
      <c r="F22" s="137"/>
      <c r="G22" s="137"/>
      <c r="H22" s="144"/>
    </row>
    <row r="23" spans="1:14" ht="14.25" x14ac:dyDescent="0.3">
      <c r="A23" s="143"/>
      <c r="B23" s="175" t="s">
        <v>19</v>
      </c>
      <c r="C23" s="152" t="s">
        <v>20</v>
      </c>
      <c r="D23" s="135"/>
      <c r="E23" s="135"/>
      <c r="F23" s="135"/>
      <c r="G23" s="135"/>
      <c r="H23" s="144"/>
    </row>
    <row r="24" spans="1:14" ht="12.75" customHeight="1" x14ac:dyDescent="0.3">
      <c r="A24" s="143"/>
      <c r="B24" s="135"/>
      <c r="C24" s="197" t="s">
        <v>21</v>
      </c>
      <c r="D24" s="197" t="s">
        <v>22</v>
      </c>
      <c r="E24" s="197" t="s">
        <v>23</v>
      </c>
      <c r="F24" s="197" t="s">
        <v>24</v>
      </c>
      <c r="G24" s="197" t="s">
        <v>25</v>
      </c>
      <c r="H24" s="144"/>
    </row>
    <row r="25" spans="1:14" s="23" customFormat="1" ht="24.75" customHeight="1" x14ac:dyDescent="0.3">
      <c r="A25" s="147"/>
      <c r="B25" s="153" t="s">
        <v>26</v>
      </c>
      <c r="C25" s="195"/>
      <c r="D25" s="195"/>
      <c r="E25" s="195"/>
      <c r="F25" s="195"/>
      <c r="G25" s="195"/>
      <c r="H25" s="154"/>
    </row>
    <row r="26" spans="1:14" s="23" customFormat="1" ht="24.75" customHeight="1" x14ac:dyDescent="0.3">
      <c r="A26" s="147"/>
      <c r="B26" s="153" t="s">
        <v>28</v>
      </c>
      <c r="C26" s="196"/>
      <c r="D26" s="196"/>
      <c r="E26" s="196"/>
      <c r="F26" s="196"/>
      <c r="G26" s="196"/>
      <c r="H26" s="171"/>
    </row>
    <row r="27" spans="1:14" ht="12.75" customHeight="1" x14ac:dyDescent="0.3">
      <c r="A27" s="143"/>
      <c r="B27" s="149" t="s">
        <v>30</v>
      </c>
      <c r="C27" s="194"/>
      <c r="D27" s="194"/>
      <c r="E27" s="194"/>
      <c r="F27" s="194"/>
      <c r="G27" s="194"/>
      <c r="H27" s="154"/>
      <c r="J27" s="172"/>
      <c r="N27" s="172"/>
    </row>
    <row r="28" spans="1:14" ht="12.75" customHeight="1" x14ac:dyDescent="0.3">
      <c r="A28" s="143"/>
      <c r="B28" s="149" t="s">
        <v>31</v>
      </c>
      <c r="C28" s="176" t="str">
        <f>'middleman (hidden)'!M3</f>
        <v/>
      </c>
      <c r="D28" s="176" t="str">
        <f>'middleman (hidden)'!M4</f>
        <v/>
      </c>
      <c r="E28" s="176" t="str">
        <f>'middleman (hidden)'!M5</f>
        <v/>
      </c>
      <c r="F28" s="176" t="str">
        <f>'middleman (hidden)'!M6</f>
        <v/>
      </c>
      <c r="G28" s="176" t="str">
        <f>'middleman (hidden)'!M7</f>
        <v/>
      </c>
      <c r="H28" s="171"/>
      <c r="J28" s="172"/>
      <c r="N28" s="172"/>
    </row>
    <row r="29" spans="1:14" ht="12.75" customHeight="1" x14ac:dyDescent="0.3">
      <c r="A29" s="143"/>
      <c r="B29" s="149" t="s">
        <v>32</v>
      </c>
      <c r="C29" s="177" t="str">
        <f>IF(C26&lt;&gt;"",'middleman (hidden)'!B41,"")</f>
        <v/>
      </c>
      <c r="D29" s="257" t="str">
        <f>IF(AND(D25='middleman (hidden)'!B71,Estimator!D26='middleman (hidden)'!C71),'middleman (hidden)'!D71,"")</f>
        <v/>
      </c>
      <c r="E29" s="177" t="str">
        <f>IF(E26&lt;&gt;"",'middleman (hidden)'!B43,"")</f>
        <v/>
      </c>
      <c r="F29" s="177" t="str">
        <f>_xlfn.XLOOKUP(F26,'middleman (hidden)'!C59:C62,'middleman (hidden)'!D59:D62,"")</f>
        <v/>
      </c>
      <c r="G29" s="177" t="str">
        <f>IF(G26&lt;&gt;"",'middleman (hidden)'!B45,"")</f>
        <v/>
      </c>
      <c r="H29" s="154"/>
    </row>
    <row r="30" spans="1:14" ht="12.75" customHeight="1" x14ac:dyDescent="0.3">
      <c r="A30" s="143"/>
      <c r="B30" s="149" t="s">
        <v>33</v>
      </c>
      <c r="C30" s="178"/>
      <c r="D30" s="178"/>
      <c r="E30" s="178"/>
      <c r="F30" s="178"/>
      <c r="G30" s="178"/>
      <c r="H30" s="144"/>
    </row>
    <row r="31" spans="1:14" ht="12.75" customHeight="1" x14ac:dyDescent="0.3">
      <c r="A31" s="143"/>
      <c r="B31" s="149" t="s">
        <v>34</v>
      </c>
      <c r="C31" s="179" t="str">
        <f>IFERROR(-1*'middleman (hidden)'!J3,"")</f>
        <v/>
      </c>
      <c r="D31" s="179" t="str">
        <f>IFERROR(-1*'middleman (hidden)'!J4,"")</f>
        <v/>
      </c>
      <c r="E31" s="179" t="str">
        <f>IFERROR(-1*'middleman (hidden)'!J5,"")</f>
        <v/>
      </c>
      <c r="F31" s="179" t="str">
        <f>IFERROR(-1*'middleman (hidden)'!J6,"")</f>
        <v/>
      </c>
      <c r="G31" s="179" t="str">
        <f>IFERROR(-1*'middleman (hidden)'!J7,"")</f>
        <v/>
      </c>
      <c r="H31" s="144"/>
    </row>
    <row r="32" spans="1:14" ht="12.75" customHeight="1" x14ac:dyDescent="0.3">
      <c r="A32" s="143"/>
      <c r="B32" s="149" t="s">
        <v>35</v>
      </c>
      <c r="C32" s="180" t="str">
        <f>IFERROR($C$43/C31,"")</f>
        <v/>
      </c>
      <c r="D32" s="180" t="str">
        <f>IFERROR($C$43/D31,"")</f>
        <v/>
      </c>
      <c r="E32" s="180" t="str">
        <f>IFERROR($C$43/E31,"")</f>
        <v/>
      </c>
      <c r="F32" s="180" t="str">
        <f>IFERROR($C$43/F31,"")</f>
        <v/>
      </c>
      <c r="G32" s="180" t="str">
        <f>IFERROR($C$43/G31,"")</f>
        <v/>
      </c>
      <c r="H32" s="144"/>
    </row>
    <row r="33" spans="1:9" ht="12.75" customHeight="1" x14ac:dyDescent="0.3">
      <c r="A33" s="143"/>
      <c r="B33" s="149" t="s">
        <v>36</v>
      </c>
      <c r="C33" s="180" t="str">
        <f>IFERROR('middleman (hidden)'!F3/SUM('middleman (hidden)'!$F$3:$F$7),"")</f>
        <v/>
      </c>
      <c r="D33" s="180" t="str">
        <f>IFERROR('middleman (hidden)'!F4/SUM('middleman (hidden)'!$F$3:$F$7),"")</f>
        <v/>
      </c>
      <c r="E33" s="180" t="str">
        <f>IFERROR('middleman (hidden)'!F5/SUM('middleman (hidden)'!$F$3:$F$7),"")</f>
        <v/>
      </c>
      <c r="F33" s="180" t="str">
        <f>IFERROR('middleman (hidden)'!F6/SUM('middleman (hidden)'!$F$3:$F$7),"")</f>
        <v/>
      </c>
      <c r="G33" s="180" t="str">
        <f>IFERROR('middleman (hidden)'!F7/SUM('middleman (hidden)'!$F$3:$F$7),"")</f>
        <v/>
      </c>
      <c r="H33" s="144"/>
    </row>
    <row r="34" spans="1:9" ht="12.75" customHeight="1" x14ac:dyDescent="0.3">
      <c r="A34" s="143"/>
      <c r="B34" s="149" t="s">
        <v>37</v>
      </c>
      <c r="C34" s="181" t="str">
        <f>IFERROR('middleman (hidden)'!K3,"")</f>
        <v/>
      </c>
      <c r="D34" s="181" t="str">
        <f>IFERROR('middleman (hidden)'!K4,"")</f>
        <v/>
      </c>
      <c r="E34" s="181" t="str">
        <f>IFERROR('middleman (hidden)'!K5,"")</f>
        <v/>
      </c>
      <c r="F34" s="181" t="str">
        <f>IFERROR('middleman (hidden)'!K6,"")</f>
        <v/>
      </c>
      <c r="G34" s="181" t="str">
        <f>IFERROR('middleman (hidden)'!K7,"")</f>
        <v/>
      </c>
      <c r="H34" s="144"/>
    </row>
    <row r="35" spans="1:9" ht="12.75" customHeight="1" thickBot="1" x14ac:dyDescent="0.35">
      <c r="A35" s="143"/>
      <c r="B35" s="25"/>
      <c r="C35" s="130"/>
      <c r="D35" s="27"/>
      <c r="E35" s="27"/>
      <c r="F35" s="27"/>
      <c r="G35" s="27"/>
      <c r="H35" s="144"/>
    </row>
    <row r="36" spans="1:9" ht="21" thickTop="1" x14ac:dyDescent="0.3">
      <c r="A36" s="143"/>
      <c r="B36" s="138" t="s">
        <v>38</v>
      </c>
      <c r="C36" s="138"/>
      <c r="D36" s="161"/>
      <c r="E36" s="138"/>
      <c r="F36" s="138"/>
      <c r="G36" s="138"/>
      <c r="H36" s="144"/>
    </row>
    <row r="37" spans="1:9" ht="12.75" customHeight="1" x14ac:dyDescent="0.3">
      <c r="A37" s="143"/>
      <c r="B37" s="149" t="s">
        <v>39</v>
      </c>
      <c r="C37" s="182">
        <f>SUM(C28:G28)+IF(C16="Yes",C18+C17,0)</f>
        <v>0</v>
      </c>
      <c r="D37" s="161"/>
      <c r="E37" s="135"/>
      <c r="F37" s="135"/>
      <c r="G37" s="135"/>
      <c r="H37" s="144"/>
    </row>
    <row r="38" spans="1:9" ht="12.75" customHeight="1" x14ac:dyDescent="0.3">
      <c r="A38" s="143"/>
      <c r="B38" s="149" t="s">
        <v>40</v>
      </c>
      <c r="C38" s="183">
        <f>SUM(C29:G30,C19)</f>
        <v>0</v>
      </c>
      <c r="D38" s="161"/>
      <c r="E38" s="135"/>
      <c r="F38" s="135"/>
      <c r="G38" s="135"/>
      <c r="H38" s="144"/>
    </row>
    <row r="39" spans="1:9" ht="12.75" customHeight="1" x14ac:dyDescent="0.3">
      <c r="A39" s="143"/>
      <c r="B39" s="149" t="s">
        <v>41</v>
      </c>
      <c r="C39" s="184">
        <f>C37-C38</f>
        <v>0</v>
      </c>
      <c r="D39" s="161"/>
      <c r="E39" s="135"/>
      <c r="F39" s="135"/>
      <c r="G39" s="135"/>
      <c r="H39" s="144"/>
    </row>
    <row r="40" spans="1:9" x14ac:dyDescent="0.3">
      <c r="A40" s="143"/>
      <c r="B40" s="135"/>
      <c r="C40" s="135"/>
      <c r="D40" s="135"/>
      <c r="E40" s="135"/>
      <c r="F40" s="135"/>
      <c r="G40" s="135"/>
      <c r="H40" s="144"/>
    </row>
    <row r="41" spans="1:9" ht="12.75" customHeight="1" x14ac:dyDescent="0.3">
      <c r="A41" s="143"/>
      <c r="B41" s="149" t="s">
        <v>42</v>
      </c>
      <c r="C41" s="182">
        <f>MAX('middleman (hidden)'!B20,0)</f>
        <v>0</v>
      </c>
      <c r="D41" s="139"/>
      <c r="E41" s="139"/>
      <c r="F41" s="135"/>
      <c r="G41" s="135"/>
      <c r="H41" s="144"/>
      <c r="I41" s="1"/>
    </row>
    <row r="42" spans="1:9" x14ac:dyDescent="0.3">
      <c r="A42" s="143"/>
      <c r="B42" s="149" t="s">
        <v>43</v>
      </c>
      <c r="C42" s="185">
        <f>'middleman (hidden)'!$B$19</f>
        <v>0</v>
      </c>
      <c r="D42" s="139"/>
      <c r="E42" s="139"/>
      <c r="F42" s="135"/>
      <c r="G42" s="135"/>
      <c r="H42" s="144"/>
    </row>
    <row r="43" spans="1:9" x14ac:dyDescent="0.3">
      <c r="A43" s="143"/>
      <c r="B43" s="149" t="s">
        <v>44</v>
      </c>
      <c r="C43" s="185">
        <f>'middleman (hidden)'!$B$14</f>
        <v>0</v>
      </c>
      <c r="D43" s="139"/>
      <c r="E43" s="139"/>
      <c r="F43" s="135"/>
      <c r="G43" s="135"/>
      <c r="H43" s="144"/>
    </row>
    <row r="44" spans="1:9" ht="12.75" customHeight="1" x14ac:dyDescent="0.3">
      <c r="A44" s="143"/>
      <c r="B44" s="135"/>
      <c r="C44" s="135"/>
      <c r="D44" s="139"/>
      <c r="E44" s="135"/>
      <c r="F44" s="135"/>
      <c r="G44" s="135"/>
      <c r="H44" s="144"/>
    </row>
    <row r="45" spans="1:9" ht="12.75" customHeight="1" x14ac:dyDescent="0.3">
      <c r="A45" s="143"/>
      <c r="B45" s="149" t="s">
        <v>45</v>
      </c>
      <c r="C45" s="186" t="str">
        <f>IFERROR(C39/C43,"")</f>
        <v/>
      </c>
      <c r="D45" s="232" t="s">
        <v>46</v>
      </c>
      <c r="E45" s="232"/>
      <c r="F45" s="135"/>
      <c r="G45" s="135"/>
      <c r="H45" s="144"/>
    </row>
    <row r="46" spans="1:9" ht="12.75" customHeight="1" x14ac:dyDescent="0.3">
      <c r="A46" s="143"/>
      <c r="B46" s="149" t="s">
        <v>47</v>
      </c>
      <c r="C46" s="187" t="str">
        <f>IFERROR((C43*5)/C39,"")</f>
        <v/>
      </c>
      <c r="D46" s="232"/>
      <c r="E46" s="232"/>
      <c r="F46" s="135"/>
      <c r="G46" s="135"/>
      <c r="H46" s="144"/>
    </row>
    <row r="47" spans="1:9" ht="12.75" customHeight="1" x14ac:dyDescent="0.3">
      <c r="A47" s="143"/>
      <c r="B47" s="149" t="s">
        <v>48</v>
      </c>
      <c r="C47" s="188" t="str">
        <f>IFERROR((C43*10)/C39,"")</f>
        <v/>
      </c>
      <c r="D47" s="232"/>
      <c r="E47" s="232"/>
      <c r="F47" s="135"/>
      <c r="G47" s="135"/>
      <c r="H47" s="144"/>
    </row>
    <row r="48" spans="1:9" ht="12.75" customHeight="1" x14ac:dyDescent="0.3">
      <c r="A48" s="143"/>
      <c r="B48" s="135"/>
      <c r="C48" s="135"/>
      <c r="D48" s="232"/>
      <c r="E48" s="232"/>
      <c r="F48" s="135"/>
      <c r="G48" s="135"/>
      <c r="H48" s="144"/>
    </row>
    <row r="49" spans="1:8" ht="12.75" customHeight="1" x14ac:dyDescent="0.3">
      <c r="A49" s="143"/>
      <c r="B49" s="149" t="s">
        <v>49</v>
      </c>
      <c r="C49" s="189">
        <f>SUM(C34:G34)</f>
        <v>0</v>
      </c>
      <c r="D49" s="28"/>
      <c r="E49" s="135"/>
      <c r="F49" s="135"/>
      <c r="G49" s="135"/>
      <c r="H49" s="144"/>
    </row>
    <row r="50" spans="1:8" ht="12.75" customHeight="1" x14ac:dyDescent="0.3">
      <c r="A50" s="143"/>
      <c r="B50" s="135"/>
      <c r="C50" s="155" t="s">
        <v>50</v>
      </c>
      <c r="D50" s="28"/>
      <c r="E50" s="135"/>
      <c r="F50" s="135"/>
      <c r="G50" s="135"/>
      <c r="H50" s="144"/>
    </row>
    <row r="51" spans="1:8" ht="12.75" customHeight="1" x14ac:dyDescent="0.3">
      <c r="A51" s="143"/>
      <c r="B51" s="135"/>
      <c r="C51" s="31" t="str">
        <f>"CO2 emissions from "&amp;ROUND(C49*0.595/11.7,1)&amp;" gallons of gasoline consumed."</f>
        <v>CO2 emissions from 0 gallons of gasoline consumed.</v>
      </c>
      <c r="D51" s="28"/>
      <c r="E51" s="135"/>
      <c r="F51" s="135"/>
      <c r="G51" s="135"/>
      <c r="H51" s="144"/>
    </row>
    <row r="52" spans="1:8" ht="12.75" customHeight="1" x14ac:dyDescent="0.3">
      <c r="A52" s="143"/>
      <c r="B52" s="135"/>
      <c r="C52" s="31" t="str">
        <f>"GHG emissions from "&amp;ROUND(C49*13.1/11.7,0)&amp;" miles driven by an average gasoline-powered passenger vehicle."</f>
        <v>GHG emissions from 0 miles driven by an average gasoline-powered passenger vehicle.</v>
      </c>
      <c r="D52" s="28"/>
      <c r="E52" s="135"/>
      <c r="F52" s="135"/>
      <c r="G52" s="135"/>
      <c r="H52" s="144"/>
    </row>
    <row r="53" spans="1:8" ht="12.75" customHeight="1" x14ac:dyDescent="0.3">
      <c r="A53" s="143"/>
      <c r="B53" s="135"/>
      <c r="C53" s="31" t="str">
        <f>"Carbon sequestered by "&amp;ROUND(C49*0.0062615567992/11.7,1)&amp;" acres of U.S. forests in one year."</f>
        <v>Carbon sequestered by 0 acres of U.S. forests in one year.</v>
      </c>
      <c r="D53" s="28"/>
      <c r="E53" s="135"/>
      <c r="F53" s="135"/>
      <c r="G53" s="135"/>
      <c r="H53" s="144"/>
    </row>
    <row r="54" spans="1:8" ht="13.5" thickBot="1" x14ac:dyDescent="0.35">
      <c r="A54" s="156"/>
      <c r="B54" s="157"/>
      <c r="C54" s="158"/>
      <c r="D54" s="159"/>
      <c r="E54" s="159"/>
      <c r="F54" s="159"/>
      <c r="G54" s="159"/>
      <c r="H54" s="160"/>
    </row>
    <row r="59" spans="1:8" x14ac:dyDescent="0.3">
      <c r="G59" s="26"/>
    </row>
  </sheetData>
  <dataConsolidate/>
  <mergeCells count="7">
    <mergeCell ref="B2:G2"/>
    <mergeCell ref="C5:E5"/>
    <mergeCell ref="D45:E48"/>
    <mergeCell ref="B15:C15"/>
    <mergeCell ref="C4:F4"/>
    <mergeCell ref="C3:F3"/>
    <mergeCell ref="B7:C7"/>
  </mergeCells>
  <conditionalFormatting sqref="C12">
    <cfRule type="expression" dxfId="5" priority="25">
      <formula>$C$11="No"</formula>
    </cfRule>
  </conditionalFormatting>
  <conditionalFormatting sqref="C17:C20">
    <cfRule type="expression" dxfId="4" priority="26">
      <formula>$C$16="No"</formula>
    </cfRule>
  </conditionalFormatting>
  <conditionalFormatting sqref="C26:C34">
    <cfRule type="expression" dxfId="3" priority="7">
      <formula>$C$25="Not Electrifying"</formula>
    </cfRule>
  </conditionalFormatting>
  <conditionalFormatting sqref="E26:E34">
    <cfRule type="expression" dxfId="2" priority="4">
      <formula>$E$25="Not Electrifying"</formula>
    </cfRule>
  </conditionalFormatting>
  <conditionalFormatting sqref="F26:F34">
    <cfRule type="expression" dxfId="1" priority="3">
      <formula>$F$25="Not Electrifying"</formula>
    </cfRule>
  </conditionalFormatting>
  <conditionalFormatting sqref="G26:G34">
    <cfRule type="expression" dxfId="0" priority="2">
      <formula>$G$25="Not Electrifying"</formula>
    </cfRule>
  </conditionalFormatting>
  <dataValidations count="18">
    <dataValidation allowBlank="1" showInputMessage="1" showErrorMessage="1" prompt="Enter your monthly average utility bill, including both  gas and electric." sqref="C10" xr:uid="{360C02D6-5300-4CA6-A8E0-0378F04A60FF}"/>
    <dataValidation allowBlank="1" showInputMessage="1" showErrorMessage="1" prompt="This is the total cost of installing a new electrical panel (based on information provided above)." sqref="C20" xr:uid="{C76203A9-E99E-4F02-A337-1CA283396CF5}"/>
    <dataValidation allowBlank="1" showInputMessage="1" showErrorMessage="1" prompt="Replacing an electrical panel requires a permit. Enter the cost of the permit here._x000a_Contact the City of Alameda Permit Center for more information at:  alamedaca.gov/Departments/Planning-Building-and-Transportation/Permit-Center" sqref="C17" xr:uid="{36D59ABD-24EA-4F2D-B483-045DFAD71138}"/>
    <dataValidation type="list" allowBlank="1" showInputMessage="1" showErrorMessage="1" prompt="For some upgrades, installation of a new electrical panel with a higher current rating is required. If a new electric panel is required, enter the estimated cost of upgrading the electric panel. " sqref="C16" xr:uid="{968DA832-9097-48E2-BD52-4E52E3975B3D}">
      <formula1>"Yes, No"</formula1>
    </dataValidation>
    <dataValidation allowBlank="1" showInputMessage="1" showErrorMessage="1" prompt="Enter the total square footage of the conditioned space in your home" sqref="C13" xr:uid="{DA1B0671-4E59-4A9D-B3CC-BC8CF0AFF4AE}"/>
    <dataValidation allowBlank="1" showInputMessage="1" showErrorMessage="1" prompt="This is the total cost of upgrading to a comparable electric HVAC system instead of replacing the gas system. It includes the cost of the system as well as labor for installing it and capping off existing gas lines." sqref="C28" xr:uid="{327F0E6B-55BD-4EEF-88EA-B92DBEAF388E}"/>
    <dataValidation type="list" allowBlank="1" showInputMessage="1" showErrorMessage="1" prompt="Does your home have a solar photovoltaic system installed and operating?" sqref="C11" xr:uid="{914338A4-1BAB-4C11-ADCA-919B081992AA}">
      <formula1>"No, Yes"</formula1>
    </dataValidation>
    <dataValidation type="list" allowBlank="1" showInputMessage="1" showErrorMessage="1" sqref="C27:G27" xr:uid="{CAED7825-B93D-4F2F-B3E6-921EEB356BF9}">
      <formula1>"Yes, No"</formula1>
    </dataValidation>
    <dataValidation type="list" allowBlank="1" showInputMessage="1" showErrorMessage="1" prompt="Current gas appliance type must first be selected for this to function properly." sqref="C26" xr:uid="{E24AA2C3-EBA5-496A-A37C-ADE3B222D79A}">
      <formula1>IF(OR($C$25="Wall Furnace",$C$25="Wall Furnace and Window AC"),ductless_post,central_post)</formula1>
    </dataValidation>
    <dataValidation allowBlank="1" showInputMessage="1" showErrorMessage="1" prompt="Enter any other applicable rebates or tax credits." sqref="D30:G30" xr:uid="{4AABAC9F-2E0B-40A4-B32E-8E5E58F5531F}"/>
    <dataValidation allowBlank="1" showInputMessage="1" showErrorMessage="1" prompt="This is the estimated cost of upgrading to a smart thermostat. This price includes the cost of the device, as well as the labor to install it." sqref="D28" xr:uid="{4057E7F7-BBE5-43AB-876E-CD9919A949EB}"/>
    <dataValidation allowBlank="1" showInputMessage="1" showErrorMessage="1" prompt="Enter any applicable rebates for upgrading your electrical panel." sqref="C19" xr:uid="{F22B0785-F960-4B19-901D-E9C9985A3904}"/>
    <dataValidation allowBlank="1" showInputMessage="1" showErrorMessage="1" prompt="This is the cost of the new electrical panel, including the labor to install it." sqref="C18" xr:uid="{5E1A874B-FD97-45C1-8C0D-E8F7B1DF0BA6}"/>
    <dataValidation allowBlank="1" showInputMessage="1" showErrorMessage="1" prompt="Alameda Municipal Power offers a rebate equal to this dollar value for purchasing and installing this measure. To claim this rebate, and for other available rebates, visit: https://www.alamedamp.com/407/Rebates-and-Incentives" sqref="C29:G29" xr:uid="{C9DF260F-9DB4-4651-A85B-00339F9CAC43}"/>
    <dataValidation allowBlank="1" showInputMessage="1" showErrorMessage="1" prompt="This is the total cost of upgrading to a comparable electric water heater instead of replacing the gas heater. It includes the cost of the system as well as labor for installing it and capping off existing gas lines." sqref="E28" xr:uid="{75FD85BA-2FFA-4483-AC11-DC29277C1B9B}"/>
    <dataValidation allowBlank="1" showInputMessage="1" showErrorMessage="1" prompt="This is the total cost of upgrading to electric cooking appliance(s) instead of replacing the gas appliance(s). It includes the cost of the equipment as well as labor for installing it and capping off existing gas lines." sqref="F28" xr:uid="{41D61098-28E9-49D1-9E7D-6AA5B18F3974}"/>
    <dataValidation allowBlank="1" showInputMessage="1" showErrorMessage="1" prompt="This is the total cost of upgrading to an electric dryer instead of replacing the gas dryer. It includes the cost of the appliance as well as labor for installing it and capping off existing gas lines." sqref="G28" xr:uid="{C20D14D7-3232-4725-BF5A-4BCA641A09F5}"/>
    <dataValidation allowBlank="1" showInputMessage="1" showErrorMessage="1" prompt="Enter any additional rebates or tax incetnives.  " sqref="C30" xr:uid="{E63D27A3-652F-4292-836B-A471F4B0B13C}"/>
  </dataValidations>
  <hyperlinks>
    <hyperlink ref="C5" r:id="rId1" xr:uid="{9C18DA20-B346-4415-8479-8E579B523675}"/>
    <hyperlink ref="C5:E5" r:id="rId2" display="https://www.alamedamp.com/rebates " xr:uid="{96E1989B-1BB9-4DF3-AECB-33E216D67045}"/>
  </hyperlinks>
  <pageMargins left="0.7" right="0.7" top="0.75" bottom="0.75" header="0.3" footer="0.3"/>
  <drawing r:id="rId3"/>
  <legacyDrawing r:id="rId4"/>
  <extLst>
    <ext xmlns:x14="http://schemas.microsoft.com/office/spreadsheetml/2009/9/main" uri="{CCE6A557-97BC-4b89-ADB6-D9C93CAAB3DF}">
      <x14:dataValidations xmlns:xm="http://schemas.microsoft.com/office/excel/2006/main" count="12">
        <x14:dataValidation type="list" allowBlank="1" showInputMessage="1" showErrorMessage="1" prompt="Current gas appliance type must first be selected for this to function properly." xr:uid="{7CDFAA4F-FE74-482A-82CB-54A2666C594C}">
          <x14:formula1>
            <xm:f>IF($F$25="Natural Gas Cooktop",induction,IF($F$25="Natural Gas Range (Cooktop &amp; Oven)",gasrange,IF($F$25="Natural Gas Wall Oven",oven, 'middleman (hidden)'!$A$107)))</xm:f>
          </x14:formula1>
          <xm:sqref>F26</xm:sqref>
        </x14:dataValidation>
        <x14:dataValidation type="list" allowBlank="1" showInputMessage="1" showErrorMessage="1" prompt="If you have a home solar system, what is your net metering rate? (decimals and numbers ONLY)_x000a__x000a_AMP currently provides two options for Net Metering:_x000a_    Net Energy Metering (NEM), $0.06641 per kWh_x000a_    Eligible Renewable Generation (ERG), $0.10515 per kWh_x000a__x000a_" xr:uid="{8D887FF6-EAC0-4611-AFFA-6A4F43A281E7}">
          <x14:formula1>
            <xm:f>'middleman (hidden)'!$A$31:$A$32</xm:f>
          </x14:formula1>
          <xm:sqref>C12</xm:sqref>
        </x14:dataValidation>
        <x14:dataValidation type="list" allowBlank="1" showInputMessage="1" showErrorMessage="1" xr:uid="{34052787-8A61-4542-9251-6B9CFC491BB1}">
          <x14:formula1>
            <xm:f>'middleman (hidden)'!$A$53:$A$55</xm:f>
          </x14:formula1>
          <xm:sqref>C9</xm:sqref>
        </x14:dataValidation>
        <x14:dataValidation type="list" allowBlank="1" showInputMessage="1" showErrorMessage="1" prompt="This estimator is designed for residents of Alameda and utilizes climate-dependent factors which will produce inaccurate results in other areas." xr:uid="{07CB98D3-8AF4-4F03-80A5-21668E63A614}">
          <x14:formula1>
            <xm:f>'middleman (hidden)'!$A$49:$A$50</xm:f>
          </x14:formula1>
          <xm:sqref>C8</xm:sqref>
        </x14:dataValidation>
        <x14:dataValidation type="list" allowBlank="1" showInputMessage="1" showErrorMessage="1" xr:uid="{DD48DF88-7F64-4827-A60C-047AD5603C25}">
          <x14:formula1>
            <xm:f>'middleman (hidden)'!$B$59:$B$62</xm:f>
          </x14:formula1>
          <xm:sqref>F25</xm:sqref>
        </x14:dataValidation>
        <x14:dataValidation type="list" allowBlank="1" showErrorMessage="1" xr:uid="{18A64008-ED16-4546-B618-96D69EA5DE0C}">
          <x14:formula1>
            <xm:f>'middleman (hidden)'!$B$67:$B$68</xm:f>
          </x14:formula1>
          <xm:sqref>G25</xm:sqref>
        </x14:dataValidation>
        <x14:dataValidation type="list" allowBlank="1" showInputMessage="1" showErrorMessage="1" prompt="Select the option closest to your planned appliance. _x000a_Helpful Tip: If the dryer has a vent in the back it is 'vented.'" xr:uid="{2B305222-6F0E-4DF3-828D-FCB982A01E76}">
          <x14:formula1>
            <xm:f>'middleman (hidden)'!$C$64:$C$67</xm:f>
          </x14:formula1>
          <xm:sqref>G26</xm:sqref>
        </x14:dataValidation>
        <x14:dataValidation type="list" allowBlank="1" showErrorMessage="1" xr:uid="{767CB8AE-B509-49EC-94CC-C398A031C7E0}">
          <x14:formula1>
            <xm:f>'middleman (hidden)'!$B$70:$B$71</xm:f>
          </x14:formula1>
          <xm:sqref>D25</xm:sqref>
        </x14:dataValidation>
        <x14:dataValidation type="list" allowBlank="1" showInputMessage="1" showErrorMessage="1" xr:uid="{DCBFD5AA-EFCE-47A4-B956-7DBA87A46E02}">
          <x14:formula1>
            <xm:f>'middleman (hidden)'!$B$73:$B$79</xm:f>
          </x14:formula1>
          <xm:sqref>E25</xm:sqref>
        </x14:dataValidation>
        <x14:dataValidation type="list" allowBlank="1" showInputMessage="1" showErrorMessage="1" prompt="Current gas appliance type must first be selected for this to function properly." xr:uid="{F82B1719-62FF-4524-844B-D49D47BFF8D8}">
          <x14:formula1>
            <xm:f>'middleman (hidden)'!$C$70</xm:f>
          </x14:formula1>
          <xm:sqref>D26</xm:sqref>
        </x14:dataValidation>
        <x14:dataValidation type="list" allowBlank="1" showInputMessage="1" showErrorMessage="1" xr:uid="{576ADB1A-907A-4331-8368-E9CCC9B4A78F}">
          <x14:formula1>
            <xm:f>'middleman (hidden)'!$B$81:$B$85</xm:f>
          </x14:formula1>
          <xm:sqref>C25</xm:sqref>
        </x14:dataValidation>
        <x14:dataValidation type="list" allowBlank="1" showInputMessage="1" showErrorMessage="1" prompt="Current gas appliance type must first be selected for this to function properly." xr:uid="{90AA0643-6070-4DCC-84D0-E91D0FBC8B48}">
          <x14:formula1>
            <xm:f>IF(OR($E$25 = wh_option1, $E$25 = wh_option2),tankless, IF($E$25 = wh_option3, water40, IF($E$25 = wh_option4, water50, IF($E$25 = wh_option5, water60, IF($E$25 = wh_option6, water75,'middleman (hidden)'!A106)))))</xm:f>
          </x14:formula1>
          <xm:sqref>E26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613A0-9726-4E72-A879-71F5A23F5BD1}">
  <sheetPr codeName="Sheet2">
    <tabColor rgb="FF92D050"/>
  </sheetPr>
  <dimension ref="B6:C99"/>
  <sheetViews>
    <sheetView zoomScale="115" zoomScaleNormal="115" workbookViewId="0">
      <selection activeCell="B15" sqref="C15"/>
    </sheetView>
  </sheetViews>
  <sheetFormatPr defaultColWidth="8.88671875" defaultRowHeight="19.5" x14ac:dyDescent="0.3"/>
  <cols>
    <col min="1" max="1" width="8.88671875" style="198"/>
    <col min="2" max="2" width="103.88671875" style="198" customWidth="1"/>
    <col min="3" max="3" width="8.88671875" style="200"/>
    <col min="4" max="4" width="8.88671875" style="198"/>
    <col min="5" max="5" width="44.44140625" style="198" bestFit="1" customWidth="1"/>
    <col min="6" max="16384" width="8.88671875" style="198"/>
  </cols>
  <sheetData>
    <row r="6" spans="2:3" ht="20.25" x14ac:dyDescent="0.3">
      <c r="B6" s="199" t="s">
        <v>1042</v>
      </c>
    </row>
    <row r="7" spans="2:3" ht="13.5" customHeight="1" x14ac:dyDescent="0.3">
      <c r="B7" s="199"/>
    </row>
    <row r="8" spans="2:3" ht="29.25" customHeight="1" x14ac:dyDescent="0.3">
      <c r="B8" s="201" t="s">
        <v>51</v>
      </c>
    </row>
    <row r="9" spans="2:3" ht="57" x14ac:dyDescent="0.3">
      <c r="B9" s="202" t="s">
        <v>1043</v>
      </c>
      <c r="C9" s="209"/>
    </row>
    <row r="10" spans="2:3" ht="42.75" x14ac:dyDescent="0.3">
      <c r="B10" s="202" t="s">
        <v>1091</v>
      </c>
    </row>
    <row r="11" spans="2:3" ht="15" customHeight="1" x14ac:dyDescent="0.3">
      <c r="B11" s="202"/>
    </row>
    <row r="12" spans="2:3" x14ac:dyDescent="0.3">
      <c r="B12" s="201" t="s">
        <v>52</v>
      </c>
    </row>
    <row r="13" spans="2:3" ht="42.75" x14ac:dyDescent="0.3">
      <c r="B13" s="202" t="s">
        <v>1049</v>
      </c>
    </row>
    <row r="14" spans="2:3" ht="15" customHeight="1" x14ac:dyDescent="0.3"/>
    <row r="15" spans="2:3" x14ac:dyDescent="0.3">
      <c r="B15" s="201" t="s">
        <v>53</v>
      </c>
    </row>
    <row r="16" spans="2:3" ht="71.25" x14ac:dyDescent="0.3">
      <c r="B16" s="202" t="s">
        <v>54</v>
      </c>
    </row>
    <row r="17" spans="2:2" ht="15" customHeight="1" x14ac:dyDescent="0.3">
      <c r="B17" s="202"/>
    </row>
    <row r="18" spans="2:2" x14ac:dyDescent="0.3">
      <c r="B18" s="201" t="s">
        <v>55</v>
      </c>
    </row>
    <row r="19" spans="2:2" ht="31.5" customHeight="1" x14ac:dyDescent="0.3">
      <c r="B19" s="202" t="s">
        <v>1038</v>
      </c>
    </row>
    <row r="20" spans="2:2" ht="13.5" customHeight="1" x14ac:dyDescent="0.3">
      <c r="B20" s="202"/>
    </row>
    <row r="21" spans="2:2" x14ac:dyDescent="0.3">
      <c r="B21" s="208" t="s">
        <v>4</v>
      </c>
    </row>
    <row r="22" spans="2:2" x14ac:dyDescent="0.3">
      <c r="B22" s="203" t="s">
        <v>5</v>
      </c>
    </row>
    <row r="23" spans="2:2" ht="12.75" customHeight="1" x14ac:dyDescent="0.3">
      <c r="B23" s="202" t="s">
        <v>1092</v>
      </c>
    </row>
    <row r="24" spans="2:2" x14ac:dyDescent="0.3">
      <c r="B24" s="203" t="s">
        <v>6</v>
      </c>
    </row>
    <row r="25" spans="2:2" ht="42.75" x14ac:dyDescent="0.3">
      <c r="B25" s="202" t="s">
        <v>1093</v>
      </c>
    </row>
    <row r="26" spans="2:2" x14ac:dyDescent="0.3">
      <c r="B26" s="203" t="s">
        <v>8</v>
      </c>
    </row>
    <row r="27" spans="2:2" ht="28.5" x14ac:dyDescent="0.3">
      <c r="B27" s="202" t="s">
        <v>1039</v>
      </c>
    </row>
    <row r="28" spans="2:2" x14ac:dyDescent="0.3">
      <c r="B28" s="203" t="s">
        <v>9</v>
      </c>
    </row>
    <row r="29" spans="2:2" ht="28.5" x14ac:dyDescent="0.3">
      <c r="B29" s="202" t="s">
        <v>56</v>
      </c>
    </row>
    <row r="30" spans="2:2" x14ac:dyDescent="0.3">
      <c r="B30" s="203" t="s">
        <v>57</v>
      </c>
    </row>
    <row r="31" spans="2:2" ht="30" customHeight="1" x14ac:dyDescent="0.3">
      <c r="B31" s="202" t="s">
        <v>1040</v>
      </c>
    </row>
    <row r="32" spans="2:2" x14ac:dyDescent="0.3">
      <c r="B32" s="203" t="s">
        <v>12</v>
      </c>
    </row>
    <row r="33" spans="2:2" ht="28.5" x14ac:dyDescent="0.3">
      <c r="B33" s="202" t="s">
        <v>58</v>
      </c>
    </row>
    <row r="34" spans="2:2" ht="13.5" customHeight="1" x14ac:dyDescent="0.3">
      <c r="B34" s="202"/>
    </row>
    <row r="35" spans="2:2" x14ac:dyDescent="0.3">
      <c r="B35" s="208" t="s">
        <v>13</v>
      </c>
    </row>
    <row r="36" spans="2:2" x14ac:dyDescent="0.3">
      <c r="B36" s="203" t="s">
        <v>14</v>
      </c>
    </row>
    <row r="37" spans="2:2" ht="28.5" x14ac:dyDescent="0.3">
      <c r="B37" s="202" t="s">
        <v>1094</v>
      </c>
    </row>
    <row r="38" spans="2:2" x14ac:dyDescent="0.3">
      <c r="B38" s="203" t="s">
        <v>60</v>
      </c>
    </row>
    <row r="39" spans="2:2" ht="28.5" x14ac:dyDescent="0.3">
      <c r="B39" s="202" t="s">
        <v>1095</v>
      </c>
    </row>
    <row r="40" spans="2:2" x14ac:dyDescent="0.3">
      <c r="B40" s="203" t="s">
        <v>61</v>
      </c>
    </row>
    <row r="41" spans="2:2" x14ac:dyDescent="0.3">
      <c r="B41" s="202" t="s">
        <v>62</v>
      </c>
    </row>
    <row r="42" spans="2:2" x14ac:dyDescent="0.3">
      <c r="B42" s="203" t="s">
        <v>17</v>
      </c>
    </row>
    <row r="43" spans="2:2" x14ac:dyDescent="0.3">
      <c r="B43" s="202" t="s">
        <v>63</v>
      </c>
    </row>
    <row r="44" spans="2:2" ht="13.5" customHeight="1" x14ac:dyDescent="0.3">
      <c r="B44" s="202"/>
    </row>
    <row r="45" spans="2:2" x14ac:dyDescent="0.3">
      <c r="B45" s="208" t="s">
        <v>18</v>
      </c>
    </row>
    <row r="46" spans="2:2" x14ac:dyDescent="0.3">
      <c r="B46" s="203" t="s">
        <v>26</v>
      </c>
    </row>
    <row r="47" spans="2:2" ht="42.75" x14ac:dyDescent="0.3">
      <c r="B47" s="202" t="s">
        <v>1096</v>
      </c>
    </row>
    <row r="48" spans="2:2" x14ac:dyDescent="0.3">
      <c r="B48" s="203" t="s">
        <v>28</v>
      </c>
    </row>
    <row r="49" spans="2:3" ht="35.25" customHeight="1" x14ac:dyDescent="0.3">
      <c r="B49" s="202" t="s">
        <v>1097</v>
      </c>
    </row>
    <row r="50" spans="2:3" x14ac:dyDescent="0.3">
      <c r="B50" s="203" t="s">
        <v>30</v>
      </c>
    </row>
    <row r="51" spans="2:3" ht="129.75" x14ac:dyDescent="0.3">
      <c r="B51" s="204" t="s">
        <v>1044</v>
      </c>
    </row>
    <row r="52" spans="2:3" x14ac:dyDescent="0.3">
      <c r="B52" s="203" t="s">
        <v>32</v>
      </c>
    </row>
    <row r="53" spans="2:3" ht="28.5" x14ac:dyDescent="0.3">
      <c r="B53" s="226" t="s">
        <v>1098</v>
      </c>
    </row>
    <row r="54" spans="2:3" x14ac:dyDescent="0.3">
      <c r="B54" s="203" t="s">
        <v>33</v>
      </c>
    </row>
    <row r="55" spans="2:3" x14ac:dyDescent="0.3">
      <c r="B55" s="202" t="s">
        <v>59</v>
      </c>
    </row>
    <row r="56" spans="2:3" ht="13.5" customHeight="1" x14ac:dyDescent="0.3">
      <c r="B56" s="202"/>
    </row>
    <row r="57" spans="2:3" x14ac:dyDescent="0.3">
      <c r="B57" s="208" t="s">
        <v>38</v>
      </c>
    </row>
    <row r="58" spans="2:3" x14ac:dyDescent="0.3">
      <c r="B58" s="202" t="s">
        <v>64</v>
      </c>
    </row>
    <row r="59" spans="2:3" x14ac:dyDescent="0.3">
      <c r="B59" s="203" t="s">
        <v>34</v>
      </c>
    </row>
    <row r="60" spans="2:3" ht="57" x14ac:dyDescent="0.3">
      <c r="B60" s="227" t="s">
        <v>1048</v>
      </c>
      <c r="C60" s="209"/>
    </row>
    <row r="61" spans="2:3" x14ac:dyDescent="0.3">
      <c r="B61" s="228" t="s">
        <v>65</v>
      </c>
    </row>
    <row r="62" spans="2:3" x14ac:dyDescent="0.3">
      <c r="B62" s="228" t="s">
        <v>66</v>
      </c>
    </row>
    <row r="63" spans="2:3" x14ac:dyDescent="0.3">
      <c r="B63" s="203" t="s">
        <v>35</v>
      </c>
    </row>
    <row r="64" spans="2:3" ht="28.5" x14ac:dyDescent="0.3">
      <c r="B64" s="202" t="s">
        <v>67</v>
      </c>
    </row>
    <row r="65" spans="2:2" x14ac:dyDescent="0.3">
      <c r="B65" s="203" t="s">
        <v>36</v>
      </c>
    </row>
    <row r="66" spans="2:2" ht="28.5" x14ac:dyDescent="0.3">
      <c r="B66" s="202" t="s">
        <v>68</v>
      </c>
    </row>
    <row r="67" spans="2:2" x14ac:dyDescent="0.3">
      <c r="B67" s="203" t="s">
        <v>69</v>
      </c>
    </row>
    <row r="68" spans="2:2" ht="28.5" x14ac:dyDescent="0.3">
      <c r="B68" s="202" t="s">
        <v>1045</v>
      </c>
    </row>
    <row r="69" spans="2:2" x14ac:dyDescent="0.3">
      <c r="B69" s="203" t="s">
        <v>39</v>
      </c>
    </row>
    <row r="70" spans="2:2" x14ac:dyDescent="0.3">
      <c r="B70" s="202" t="s">
        <v>70</v>
      </c>
    </row>
    <row r="71" spans="2:2" x14ac:dyDescent="0.3">
      <c r="B71" s="203" t="s">
        <v>71</v>
      </c>
    </row>
    <row r="72" spans="2:2" x14ac:dyDescent="0.3">
      <c r="B72" s="202" t="s">
        <v>72</v>
      </c>
    </row>
    <row r="73" spans="2:2" x14ac:dyDescent="0.3">
      <c r="B73" s="203" t="s">
        <v>41</v>
      </c>
    </row>
    <row r="74" spans="2:2" x14ac:dyDescent="0.3">
      <c r="B74" s="202" t="s">
        <v>73</v>
      </c>
    </row>
    <row r="75" spans="2:2" x14ac:dyDescent="0.3">
      <c r="B75" s="203" t="s">
        <v>42</v>
      </c>
    </row>
    <row r="76" spans="2:2" ht="28.5" x14ac:dyDescent="0.3">
      <c r="B76" s="202" t="s">
        <v>1041</v>
      </c>
    </row>
    <row r="77" spans="2:2" x14ac:dyDescent="0.3">
      <c r="B77" s="203" t="s">
        <v>43</v>
      </c>
    </row>
    <row r="78" spans="2:2" x14ac:dyDescent="0.3">
      <c r="B78" s="202" t="s">
        <v>74</v>
      </c>
    </row>
    <row r="79" spans="2:2" x14ac:dyDescent="0.3">
      <c r="B79" s="203" t="s">
        <v>44</v>
      </c>
    </row>
    <row r="80" spans="2:2" x14ac:dyDescent="0.3">
      <c r="B80" s="202" t="s">
        <v>75</v>
      </c>
    </row>
    <row r="81" spans="2:2" x14ac:dyDescent="0.3">
      <c r="B81" s="206" t="s">
        <v>49</v>
      </c>
    </row>
    <row r="82" spans="2:2" ht="28.5" x14ac:dyDescent="0.3">
      <c r="B82" s="202" t="s">
        <v>76</v>
      </c>
    </row>
    <row r="83" spans="2:2" x14ac:dyDescent="0.3">
      <c r="B83" s="203" t="s">
        <v>77</v>
      </c>
    </row>
    <row r="84" spans="2:2" ht="28.5" x14ac:dyDescent="0.3">
      <c r="B84" s="202" t="s">
        <v>78</v>
      </c>
    </row>
    <row r="85" spans="2:2" x14ac:dyDescent="0.3">
      <c r="B85" s="205" t="s">
        <v>79</v>
      </c>
    </row>
    <row r="86" spans="2:2" x14ac:dyDescent="0.3">
      <c r="B86" s="203" t="s">
        <v>80</v>
      </c>
    </row>
    <row r="87" spans="2:2" ht="42.75" x14ac:dyDescent="0.3">
      <c r="B87" s="202" t="s">
        <v>1099</v>
      </c>
    </row>
    <row r="88" spans="2:2" x14ac:dyDescent="0.3">
      <c r="B88" s="203" t="s">
        <v>45</v>
      </c>
    </row>
    <row r="89" spans="2:2" x14ac:dyDescent="0.3">
      <c r="B89" s="202" t="s">
        <v>81</v>
      </c>
    </row>
    <row r="90" spans="2:2" x14ac:dyDescent="0.3">
      <c r="B90" s="203" t="s">
        <v>47</v>
      </c>
    </row>
    <row r="91" spans="2:2" x14ac:dyDescent="0.3">
      <c r="B91" s="202" t="s">
        <v>82</v>
      </c>
    </row>
    <row r="92" spans="2:2" x14ac:dyDescent="0.3">
      <c r="B92" s="203" t="s">
        <v>48</v>
      </c>
    </row>
    <row r="93" spans="2:2" x14ac:dyDescent="0.3">
      <c r="B93" s="202" t="s">
        <v>83</v>
      </c>
    </row>
    <row r="94" spans="2:2" x14ac:dyDescent="0.3">
      <c r="B94" s="202"/>
    </row>
    <row r="95" spans="2:2" x14ac:dyDescent="0.3">
      <c r="B95" s="201" t="s">
        <v>84</v>
      </c>
    </row>
    <row r="96" spans="2:2" ht="42.75" x14ac:dyDescent="0.3">
      <c r="B96" s="202" t="s">
        <v>85</v>
      </c>
    </row>
    <row r="97" spans="2:2" x14ac:dyDescent="0.3">
      <c r="B97" s="205" t="s">
        <v>86</v>
      </c>
    </row>
    <row r="98" spans="2:2" x14ac:dyDescent="0.3">
      <c r="B98" s="201" t="s">
        <v>87</v>
      </c>
    </row>
    <row r="99" spans="2:2" x14ac:dyDescent="0.3">
      <c r="B99" s="202" t="s">
        <v>88</v>
      </c>
    </row>
  </sheetData>
  <hyperlinks>
    <hyperlink ref="B62" r:id="rId1" display="pge.com/tariffs/Residential.pdf" xr:uid="{5BF86BC9-AD68-4146-98FF-509EA2435E64}"/>
    <hyperlink ref="B97" r:id="rId2" display="caetrm.com/dashboard/" xr:uid="{D816EBEE-C102-43FB-B5C1-BC0885160A4F}"/>
    <hyperlink ref="B85" r:id="rId3" display="https://www.epa.gov/energy/greenhouse-gas-equivalencies-calculator" xr:uid="{E813AAD1-8F37-421A-A10B-7E388BA30247}"/>
    <hyperlink ref="B61" r:id="rId4" xr:uid="{2450EC90-C755-40BE-A472-6E7D44756D35}"/>
    <hyperlink ref="B53" r:id="rId5" display="There may be incentives and/or rebates available for switching to electric appliances. Visit https://www.alamedamp.com/rebates for current program offerings. Federal tax credits or incentives may also be available. Consult your tax advisor for more information." xr:uid="{B32C20AA-6094-454B-BA03-94F71D777C4A}"/>
  </hyperlinks>
  <pageMargins left="0.7" right="0.7" top="0.75" bottom="0.75" header="0.3" footer="0.3"/>
  <pageSetup orientation="portrait" r:id="rId6"/>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2FE30-3BAB-4807-A5E4-264C4BD53C23}">
  <sheetPr codeName="Sheet3">
    <tabColor rgb="FFFFC000"/>
  </sheetPr>
  <dimension ref="A1:O131"/>
  <sheetViews>
    <sheetView topLeftCell="A39" zoomScale="85" zoomScaleNormal="85" workbookViewId="0">
      <selection activeCell="D70" sqref="D70:D71"/>
    </sheetView>
  </sheetViews>
  <sheetFormatPr defaultColWidth="8.88671875" defaultRowHeight="15" x14ac:dyDescent="0.3"/>
  <cols>
    <col min="1" max="1" width="25.5546875" style="116" bestFit="1" customWidth="1"/>
    <col min="2" max="2" width="36.44140625" style="116" bestFit="1" customWidth="1"/>
    <col min="3" max="3" width="38.88671875" style="116" bestFit="1" customWidth="1"/>
    <col min="4" max="4" width="33.109375" style="114" bestFit="1" customWidth="1"/>
    <col min="5" max="5" width="40.33203125" style="114" customWidth="1"/>
    <col min="6" max="6" width="25.44140625" style="114" customWidth="1"/>
    <col min="7" max="7" width="19.33203125" style="114" customWidth="1"/>
    <col min="8" max="8" width="12" style="114" bestFit="1" customWidth="1"/>
    <col min="9" max="9" width="14" style="114" customWidth="1"/>
    <col min="10" max="13" width="11.109375" style="114" customWidth="1"/>
    <col min="14" max="15" width="8.88671875" style="114"/>
    <col min="16" max="16" width="15.5546875" style="114" customWidth="1"/>
    <col min="17" max="16384" width="8.88671875" style="114"/>
  </cols>
  <sheetData>
    <row r="1" spans="1:15" s="115" customFormat="1" ht="30.75" thickBot="1" x14ac:dyDescent="0.35">
      <c r="A1" s="125" t="s">
        <v>89</v>
      </c>
      <c r="B1" s="93"/>
      <c r="C1" s="93"/>
      <c r="D1" s="94" t="s">
        <v>90</v>
      </c>
      <c r="E1" s="94" t="s">
        <v>91</v>
      </c>
      <c r="F1" s="94" t="s">
        <v>92</v>
      </c>
      <c r="G1" s="94" t="s">
        <v>93</v>
      </c>
      <c r="H1" s="94" t="s">
        <v>94</v>
      </c>
      <c r="I1" s="94" t="s">
        <v>95</v>
      </c>
      <c r="J1" s="93"/>
      <c r="K1" s="93"/>
      <c r="L1" s="93"/>
      <c r="M1" s="93"/>
      <c r="N1" s="91"/>
    </row>
    <row r="2" spans="1:15" ht="30" x14ac:dyDescent="0.3">
      <c r="A2" s="124" t="s">
        <v>96</v>
      </c>
      <c r="B2" s="41" t="s">
        <v>97</v>
      </c>
      <c r="C2" s="41" t="s">
        <v>98</v>
      </c>
      <c r="D2" s="41" t="s">
        <v>99</v>
      </c>
      <c r="E2" s="42" t="s">
        <v>100</v>
      </c>
      <c r="F2" s="41" t="s">
        <v>101</v>
      </c>
      <c r="G2" s="41" t="s">
        <v>102</v>
      </c>
      <c r="H2" s="41" t="s">
        <v>103</v>
      </c>
      <c r="I2" s="41" t="s">
        <v>104</v>
      </c>
      <c r="J2" s="41" t="s">
        <v>105</v>
      </c>
      <c r="K2" s="41" t="s">
        <v>106</v>
      </c>
      <c r="L2" s="41" t="s">
        <v>107</v>
      </c>
      <c r="M2" s="41" t="s">
        <v>108</v>
      </c>
      <c r="N2" s="86"/>
    </row>
    <row r="3" spans="1:15" x14ac:dyDescent="0.3">
      <c r="A3" s="60" t="s">
        <v>109</v>
      </c>
      <c r="B3" s="32">
        <f>Estimator!C25</f>
        <v>0</v>
      </c>
      <c r="C3" s="32">
        <f>Estimator!C26</f>
        <v>0</v>
      </c>
      <c r="D3" s="33" t="str">
        <f>IF(dwelling="Single Family","SFm",IF(dwelling="","","MFm"))</f>
        <v/>
      </c>
      <c r="E3" s="169" t="str">
        <f>_xlfn.CONCAT(B3:D3)</f>
        <v>00</v>
      </c>
      <c r="F3" s="55" t="str">
        <f>IFERROR(-VLOOKUP(E3,'permutations paste (hidden)'!$F:$H,2,0),"")</f>
        <v/>
      </c>
      <c r="G3" s="34" t="e">
        <f>-VLOOKUP(E3,'permutations paste (hidden)'!$F:$H,3,0)</f>
        <v>#N/A</v>
      </c>
      <c r="H3" s="34" t="e">
        <f>F3*$B$29</f>
        <v>#VALUE!</v>
      </c>
      <c r="I3" s="34" t="e">
        <f>G3*$B$30</f>
        <v>#N/A</v>
      </c>
      <c r="J3" s="35" t="e">
        <f>SUM(H3:I3)</f>
        <v>#VALUE!</v>
      </c>
      <c r="K3" s="35" t="e">
        <f>-(G3*$B$23)-(ABS(F3*$B$22))</f>
        <v>#N/A</v>
      </c>
      <c r="L3" s="170">
        <f>Estimator!C27</f>
        <v>0</v>
      </c>
      <c r="M3" s="134" t="str">
        <f>IFERROR(VLOOKUP(E3,'permutations paste (hidden)'!$F:$K,IF(L3="No",5,IF(L3="Yes",6,"")),0),"")</f>
        <v/>
      </c>
      <c r="N3" s="86"/>
    </row>
    <row r="4" spans="1:15" x14ac:dyDescent="0.3">
      <c r="A4" s="60" t="s">
        <v>22</v>
      </c>
      <c r="B4" s="32">
        <f>Estimator!D25</f>
        <v>0</v>
      </c>
      <c r="C4" s="32">
        <f>Estimator!D26</f>
        <v>0</v>
      </c>
      <c r="D4" s="33" t="str">
        <f>IF(dwelling="Single Family","SFm",IF(dwelling="","","MFm"))</f>
        <v/>
      </c>
      <c r="E4" s="169" t="str">
        <f>_xlfn.CONCAT(B4:C4)</f>
        <v>00</v>
      </c>
      <c r="F4" s="55" t="str">
        <f>IFERROR(-VLOOKUP(E4,'permutations paste (hidden)'!$F:$H,2,0),"")</f>
        <v/>
      </c>
      <c r="G4" s="34" t="e">
        <f>-VLOOKUP(E4,'permutations paste (hidden)'!$F:$H,3,0)</f>
        <v>#N/A</v>
      </c>
      <c r="H4" s="34" t="e">
        <f>F4*$B$29</f>
        <v>#VALUE!</v>
      </c>
      <c r="I4" s="34" t="e">
        <f>G4*$B$30</f>
        <v>#N/A</v>
      </c>
      <c r="J4" s="35" t="e">
        <f t="shared" ref="J4:J7" si="0">SUM(H4:I4)</f>
        <v>#VALUE!</v>
      </c>
      <c r="K4" s="35" t="e">
        <f>-(G4*$B$23)-(ABS(F4*$B$22))</f>
        <v>#N/A</v>
      </c>
      <c r="L4" s="170">
        <f>Estimator!D27</f>
        <v>0</v>
      </c>
      <c r="M4" s="134" t="str">
        <f>IFERROR(VLOOKUP(E4,'permutations paste (hidden)'!$F:$K,IF(L4="No",5,IF(L4="Yes",6,"")),0),"")</f>
        <v/>
      </c>
      <c r="N4" s="92" t="s">
        <v>110</v>
      </c>
    </row>
    <row r="5" spans="1:15" x14ac:dyDescent="0.3">
      <c r="A5" s="60" t="s">
        <v>23</v>
      </c>
      <c r="B5" s="32">
        <f>Estimator!E25</f>
        <v>0</v>
      </c>
      <c r="C5" s="32">
        <f>Estimator!E26</f>
        <v>0</v>
      </c>
      <c r="D5" s="33" t="str">
        <f>IF(dwelling="Single Family","SFm",IF(dwelling="","","MFm"))</f>
        <v/>
      </c>
      <c r="E5" s="169" t="str">
        <f>_xlfn.CONCAT(B5:D5)</f>
        <v>00</v>
      </c>
      <c r="F5" s="55" t="str">
        <f>IFERROR(-VLOOKUP(E5,'permutations paste (hidden)'!$F:$H,2,0),"")</f>
        <v/>
      </c>
      <c r="G5" s="34" t="e">
        <f>-VLOOKUP(E5,'permutations paste (hidden)'!$F:$H,3,0)</f>
        <v>#N/A</v>
      </c>
      <c r="H5" s="34" t="e">
        <f>F5*$B$29</f>
        <v>#VALUE!</v>
      </c>
      <c r="I5" s="34" t="e">
        <f>G5*$B$30</f>
        <v>#N/A</v>
      </c>
      <c r="J5" s="35" t="e">
        <f t="shared" si="0"/>
        <v>#VALUE!</v>
      </c>
      <c r="K5" s="35" t="e">
        <f>-(G5*$B$23)-(ABS(F5*$B$22))</f>
        <v>#N/A</v>
      </c>
      <c r="L5" s="170">
        <f>Estimator!E27</f>
        <v>0</v>
      </c>
      <c r="M5" s="134" t="str">
        <f>IFERROR(VLOOKUP(E5,'permutations paste (hidden)'!$F:$K,IF(L5="No",5,IF(L5="Yes",6,"")),0),"")</f>
        <v/>
      </c>
      <c r="N5" s="86"/>
    </row>
    <row r="6" spans="1:15" x14ac:dyDescent="0.3">
      <c r="A6" s="60" t="s">
        <v>24</v>
      </c>
      <c r="B6" s="32">
        <f>Estimator!F25</f>
        <v>0</v>
      </c>
      <c r="C6" s="32">
        <f>Estimator!F26</f>
        <v>0</v>
      </c>
      <c r="D6" s="33" t="str">
        <f>IF(dwelling="Single Family","SFm",IF(dwelling="","","MFm"))</f>
        <v/>
      </c>
      <c r="E6" s="169" t="str">
        <f>_xlfn.CONCAT(B6:C6)</f>
        <v>00</v>
      </c>
      <c r="F6" s="55" t="str">
        <f>IFERROR(-VLOOKUP(E6,'permutations paste (hidden)'!$F:$H,2,0),"")</f>
        <v/>
      </c>
      <c r="G6" s="34" t="e">
        <f>-VLOOKUP(E6,'permutations paste (hidden)'!$F:$H,3,0)</f>
        <v>#N/A</v>
      </c>
      <c r="H6" s="34" t="e">
        <f>F6*$B$29</f>
        <v>#VALUE!</v>
      </c>
      <c r="I6" s="34" t="e">
        <f>G6*$B$30</f>
        <v>#N/A</v>
      </c>
      <c r="J6" s="35" t="e">
        <f t="shared" si="0"/>
        <v>#VALUE!</v>
      </c>
      <c r="K6" s="35" t="e">
        <f>-(G6*$B$23)-(ABS(F6*$B$22))</f>
        <v>#N/A</v>
      </c>
      <c r="L6" s="170">
        <f>Estimator!F27</f>
        <v>0</v>
      </c>
      <c r="M6" s="134" t="str">
        <f>IFERROR(VLOOKUP(E6,'permutations paste (hidden)'!$F:$K,IF(L6="No",5,IF(L6="Yes",6,"")),0),"")</f>
        <v/>
      </c>
      <c r="N6" s="86"/>
      <c r="O6" s="117"/>
    </row>
    <row r="7" spans="1:15" x14ac:dyDescent="0.3">
      <c r="A7" s="60" t="s">
        <v>25</v>
      </c>
      <c r="B7" s="32">
        <f>Estimator!G25</f>
        <v>0</v>
      </c>
      <c r="C7" s="32">
        <f>Estimator!G26</f>
        <v>0</v>
      </c>
      <c r="D7" s="33" t="str">
        <f>IF(dwelling="Single Family","SFm",IF(dwelling="","","MFm"))</f>
        <v/>
      </c>
      <c r="E7" s="169" t="str">
        <f>_xlfn.CONCAT(B7:C7)</f>
        <v>00</v>
      </c>
      <c r="F7" s="55" t="str">
        <f>IFERROR(-VLOOKUP(E7,'permutations paste (hidden)'!$F:$H,2,0),"")</f>
        <v/>
      </c>
      <c r="G7" s="34" t="e">
        <f>-VLOOKUP(E7,'permutations paste (hidden)'!$F:$H,3,0)</f>
        <v>#N/A</v>
      </c>
      <c r="H7" s="34" t="e">
        <f>F7*$B$29</f>
        <v>#VALUE!</v>
      </c>
      <c r="I7" s="34" t="e">
        <f>G7*$B$30</f>
        <v>#N/A</v>
      </c>
      <c r="J7" s="35" t="e">
        <f t="shared" si="0"/>
        <v>#VALUE!</v>
      </c>
      <c r="K7" s="35" t="e">
        <f>-(G7*$B$23)-(ABS(F7*$B$22))</f>
        <v>#N/A</v>
      </c>
      <c r="L7" s="170">
        <f>Estimator!G27</f>
        <v>0</v>
      </c>
      <c r="M7" s="134" t="str">
        <f>IFERROR(VLOOKUP(E7,'permutations paste (hidden)'!$F:$K,IF(L7="No",5,IF(L7="Yes",6,"")),0),"")</f>
        <v/>
      </c>
      <c r="N7" s="86"/>
      <c r="O7" s="117"/>
    </row>
    <row r="8" spans="1:15" x14ac:dyDescent="0.3">
      <c r="A8" s="82"/>
      <c r="B8" s="83"/>
      <c r="C8" s="83"/>
      <c r="D8" s="84"/>
      <c r="E8" s="84"/>
      <c r="F8" s="84"/>
      <c r="G8" s="84"/>
      <c r="H8" s="84"/>
      <c r="I8" s="84"/>
      <c r="J8" s="43" t="e">
        <f>SUM(J3:J7)</f>
        <v>#VALUE!</v>
      </c>
      <c r="K8" s="43" t="e">
        <f>SUM(K3:K7)</f>
        <v>#N/A</v>
      </c>
      <c r="L8" s="85"/>
      <c r="M8" s="43">
        <f>SUM(M3:M7)</f>
        <v>0</v>
      </c>
      <c r="N8" s="86"/>
    </row>
    <row r="9" spans="1:15" x14ac:dyDescent="0.3">
      <c r="A9" s="75" t="s">
        <v>111</v>
      </c>
      <c r="B9" s="36" t="str">
        <f>IFERROR(J6,"")</f>
        <v/>
      </c>
      <c r="C9" s="83"/>
      <c r="D9" s="84"/>
      <c r="E9" s="84"/>
      <c r="F9" s="84"/>
      <c r="G9" s="84"/>
      <c r="H9" s="84"/>
      <c r="I9" s="84"/>
      <c r="J9" s="85" t="s">
        <v>112</v>
      </c>
      <c r="K9" s="85"/>
      <c r="L9" s="85"/>
      <c r="M9" s="85"/>
      <c r="N9" s="86"/>
    </row>
    <row r="10" spans="1:15" x14ac:dyDescent="0.3">
      <c r="A10" s="75" t="s">
        <v>25</v>
      </c>
      <c r="B10" s="36" t="str">
        <f>IFERROR(J7,"")</f>
        <v/>
      </c>
      <c r="C10" s="83"/>
      <c r="D10" s="84"/>
      <c r="E10" s="84"/>
      <c r="F10" s="84"/>
      <c r="G10" s="84"/>
      <c r="H10" s="84"/>
      <c r="I10" s="84"/>
      <c r="J10" s="84"/>
      <c r="K10" s="84"/>
      <c r="L10" s="84"/>
      <c r="M10" s="84"/>
      <c r="N10" s="86"/>
    </row>
    <row r="11" spans="1:15" x14ac:dyDescent="0.3">
      <c r="A11" s="75" t="s">
        <v>113</v>
      </c>
      <c r="B11" s="36" t="str">
        <f>IFERROR(J5,"")</f>
        <v/>
      </c>
      <c r="C11" s="84"/>
      <c r="D11" s="84"/>
      <c r="E11" s="84"/>
      <c r="F11" s="84"/>
      <c r="G11" s="84"/>
      <c r="H11" s="84"/>
      <c r="I11" s="84"/>
      <c r="J11" s="84"/>
      <c r="K11" s="84"/>
      <c r="L11" s="84"/>
      <c r="M11" s="84"/>
      <c r="N11" s="86"/>
    </row>
    <row r="12" spans="1:15" x14ac:dyDescent="0.3">
      <c r="A12" s="75" t="s">
        <v>22</v>
      </c>
      <c r="B12" s="36" t="str">
        <f>IFERROR(J4,"")</f>
        <v/>
      </c>
      <c r="C12" s="84"/>
      <c r="D12" s="84"/>
      <c r="E12" s="84"/>
      <c r="F12" s="84"/>
      <c r="G12" s="84"/>
      <c r="H12" s="84"/>
      <c r="I12" s="84"/>
      <c r="J12" s="84"/>
      <c r="K12" s="84"/>
      <c r="L12" s="84"/>
      <c r="M12" s="84"/>
      <c r="N12" s="86"/>
    </row>
    <row r="13" spans="1:15" x14ac:dyDescent="0.3">
      <c r="A13" s="75" t="s">
        <v>114</v>
      </c>
      <c r="B13" s="36" t="str">
        <f>IFERROR(J3,"")</f>
        <v/>
      </c>
      <c r="C13" s="84"/>
      <c r="D13" s="84"/>
      <c r="E13" s="84"/>
      <c r="F13" s="84"/>
      <c r="G13" s="84"/>
      <c r="H13" s="84"/>
      <c r="I13" s="84"/>
      <c r="J13" s="84"/>
      <c r="K13" s="84"/>
      <c r="L13" s="84"/>
      <c r="M13" s="84"/>
      <c r="N13" s="86"/>
    </row>
    <row r="14" spans="1:15" x14ac:dyDescent="0.3">
      <c r="A14" s="75" t="s">
        <v>115</v>
      </c>
      <c r="B14" s="57">
        <f>-SUM(B9:B13)</f>
        <v>0</v>
      </c>
      <c r="C14" s="87" t="s">
        <v>1086</v>
      </c>
      <c r="D14" s="84"/>
      <c r="E14" s="222"/>
      <c r="F14" s="84"/>
      <c r="G14" s="84"/>
      <c r="H14" s="84"/>
      <c r="I14" s="84"/>
      <c r="J14" s="84"/>
      <c r="K14" s="84"/>
      <c r="L14" s="84"/>
      <c r="M14" s="84"/>
      <c r="N14" s="86"/>
    </row>
    <row r="15" spans="1:15" x14ac:dyDescent="0.3">
      <c r="A15" s="44" t="s">
        <v>1085</v>
      </c>
      <c r="B15" s="36">
        <f>bill</f>
        <v>0</v>
      </c>
      <c r="C15" s="223"/>
      <c r="D15" s="84"/>
      <c r="E15" s="222"/>
      <c r="F15" s="84"/>
      <c r="G15" s="225"/>
      <c r="H15" s="84"/>
      <c r="I15" s="84"/>
      <c r="J15" s="84"/>
      <c r="K15" s="84"/>
      <c r="L15" s="84"/>
      <c r="M15" s="84"/>
      <c r="N15" s="86"/>
    </row>
    <row r="16" spans="1:15" x14ac:dyDescent="0.3">
      <c r="A16" s="44" t="s">
        <v>1088</v>
      </c>
      <c r="B16" s="224">
        <f>IF(B34="Yes",MAX(B14-B15,0)/B29,0)</f>
        <v>0</v>
      </c>
      <c r="C16" s="223"/>
      <c r="D16" s="225"/>
      <c r="E16" s="222"/>
      <c r="F16" s="84"/>
      <c r="G16" s="225"/>
      <c r="H16" s="84"/>
      <c r="I16" s="84"/>
      <c r="J16" s="84"/>
      <c r="K16" s="84"/>
      <c r="L16" s="84"/>
      <c r="M16" s="84"/>
      <c r="N16" s="86"/>
    </row>
    <row r="17" spans="1:14" x14ac:dyDescent="0.3">
      <c r="A17" s="75" t="s">
        <v>1083</v>
      </c>
      <c r="B17" s="37" t="str">
        <f>IFERROR(VLOOKUP(Estimator!C12,'middleman (hidden)'!$A$31:$B$32,2,0),"")</f>
        <v/>
      </c>
      <c r="C17" s="87"/>
      <c r="D17" s="84"/>
      <c r="E17" s="222"/>
      <c r="F17" s="84"/>
      <c r="G17" s="225"/>
      <c r="H17" s="84"/>
      <c r="I17" s="84"/>
      <c r="J17" s="84"/>
      <c r="K17" s="84"/>
      <c r="L17" s="84"/>
      <c r="M17" s="84"/>
      <c r="N17" s="86"/>
    </row>
    <row r="18" spans="1:14" x14ac:dyDescent="0.3">
      <c r="A18" s="75" t="s">
        <v>1084</v>
      </c>
      <c r="B18" s="57">
        <f>IFERROR(IF(AND(B34="Yes",B14+(B16*B17),B16&gt;0),0),0)</f>
        <v>0</v>
      </c>
      <c r="C18" s="87" t="s">
        <v>1087</v>
      </c>
      <c r="D18" s="84"/>
      <c r="E18" s="222"/>
      <c r="F18" s="84"/>
      <c r="G18" s="84"/>
      <c r="H18" s="84"/>
      <c r="I18" s="84"/>
      <c r="J18" s="84"/>
      <c r="K18" s="84"/>
      <c r="L18" s="84"/>
      <c r="M18" s="84"/>
      <c r="N18" s="86"/>
    </row>
    <row r="19" spans="1:14" ht="19.5" x14ac:dyDescent="0.3">
      <c r="A19" s="75" t="s">
        <v>116</v>
      </c>
      <c r="B19" s="40">
        <f>IFERROR((B14+B18)/12,"")</f>
        <v>0</v>
      </c>
      <c r="C19" s="221"/>
      <c r="D19" s="84"/>
      <c r="E19" s="84"/>
      <c r="F19" s="84"/>
      <c r="G19" s="225"/>
      <c r="H19" s="84"/>
      <c r="I19" s="84"/>
      <c r="J19" s="84"/>
      <c r="K19" s="84"/>
      <c r="L19" s="84"/>
      <c r="M19" s="84"/>
      <c r="N19" s="86"/>
    </row>
    <row r="20" spans="1:14" x14ac:dyDescent="0.3">
      <c r="A20" s="75" t="s">
        <v>117</v>
      </c>
      <c r="B20" s="37">
        <f>IFERROR((bill/12)-B19,"")</f>
        <v>0</v>
      </c>
      <c r="C20" s="87"/>
      <c r="D20" s="84"/>
      <c r="E20" s="84"/>
      <c r="F20" s="84"/>
      <c r="G20" s="225"/>
      <c r="H20" s="84"/>
      <c r="I20" s="84"/>
      <c r="J20" s="84"/>
      <c r="K20" s="84"/>
      <c r="L20" s="84"/>
      <c r="M20" s="84"/>
      <c r="N20" s="86"/>
    </row>
    <row r="21" spans="1:14" x14ac:dyDescent="0.3">
      <c r="A21" s="84"/>
      <c r="B21" s="84"/>
      <c r="C21" s="87"/>
      <c r="D21" s="84"/>
      <c r="E21" s="84"/>
      <c r="F21" s="84"/>
      <c r="G21" s="225"/>
      <c r="H21" s="84"/>
      <c r="I21" s="84"/>
      <c r="J21" s="84"/>
      <c r="K21" s="84"/>
      <c r="L21" s="84"/>
      <c r="M21" s="84"/>
      <c r="N21" s="86"/>
    </row>
    <row r="22" spans="1:14" x14ac:dyDescent="0.3">
      <c r="A22" s="67" t="s">
        <v>118</v>
      </c>
      <c r="B22" s="127">
        <f>117/100000</f>
        <v>1.17E-3</v>
      </c>
      <c r="C22" s="87" t="s">
        <v>119</v>
      </c>
      <c r="D22" s="84"/>
      <c r="E22" s="84"/>
      <c r="F22" s="84"/>
      <c r="G22" s="84"/>
      <c r="H22" s="84"/>
      <c r="I22" s="84"/>
      <c r="J22" s="84"/>
      <c r="K22" s="84"/>
      <c r="L22" s="84"/>
      <c r="M22" s="84"/>
      <c r="N22" s="86"/>
    </row>
    <row r="23" spans="1:14" x14ac:dyDescent="0.3">
      <c r="A23" s="80" t="s">
        <v>120</v>
      </c>
      <c r="B23" s="127">
        <v>11.684486</v>
      </c>
      <c r="C23" s="87" t="s">
        <v>121</v>
      </c>
      <c r="D23" s="84"/>
      <c r="E23" s="84"/>
      <c r="F23" s="84"/>
      <c r="G23" s="84"/>
      <c r="H23" s="84"/>
      <c r="I23" s="84"/>
      <c r="J23" s="84"/>
      <c r="K23" s="84"/>
      <c r="L23" s="84"/>
      <c r="M23" s="84"/>
      <c r="N23" s="86"/>
    </row>
    <row r="24" spans="1:14" x14ac:dyDescent="0.3">
      <c r="A24" s="63" t="s">
        <v>122</v>
      </c>
      <c r="B24" s="127" t="s">
        <v>123</v>
      </c>
      <c r="C24" s="84"/>
      <c r="D24" s="84"/>
      <c r="E24" s="84"/>
      <c r="F24" s="84"/>
      <c r="G24" s="84"/>
      <c r="H24" s="84"/>
      <c r="I24" s="84"/>
      <c r="J24" s="84"/>
      <c r="K24" s="84"/>
      <c r="L24" s="84"/>
      <c r="M24" s="84"/>
      <c r="N24" s="86"/>
    </row>
    <row r="25" spans="1:14" ht="15.75" thickBot="1" x14ac:dyDescent="0.35">
      <c r="A25" s="81" t="s">
        <v>124</v>
      </c>
      <c r="B25" s="128" t="s">
        <v>125</v>
      </c>
      <c r="C25" s="88" t="s">
        <v>126</v>
      </c>
      <c r="D25" s="89"/>
      <c r="E25" s="89"/>
      <c r="F25" s="89"/>
      <c r="G25" s="89"/>
      <c r="H25" s="89"/>
      <c r="I25" s="89"/>
      <c r="J25" s="89"/>
      <c r="K25" s="89"/>
      <c r="L25" s="89"/>
      <c r="M25" s="89"/>
      <c r="N25" s="90"/>
    </row>
    <row r="26" spans="1:14" x14ac:dyDescent="0.3">
      <c r="A26" s="114"/>
      <c r="B26" s="114"/>
      <c r="C26" s="114"/>
    </row>
    <row r="27" spans="1:14" ht="15.75" thickBot="1" x14ac:dyDescent="0.35"/>
    <row r="28" spans="1:14" ht="21.75" thickBot="1" x14ac:dyDescent="0.35">
      <c r="A28" s="125" t="s">
        <v>127</v>
      </c>
      <c r="B28" s="95"/>
      <c r="C28" s="95"/>
      <c r="D28" s="126" t="s">
        <v>128</v>
      </c>
      <c r="E28" s="96"/>
      <c r="F28" s="97" t="s">
        <v>129</v>
      </c>
      <c r="G28" s="98"/>
    </row>
    <row r="29" spans="1:14" x14ac:dyDescent="0.3">
      <c r="A29" s="123" t="s">
        <v>130</v>
      </c>
      <c r="B29" s="39">
        <f>G33</f>
        <v>0.17211833333333332</v>
      </c>
      <c r="C29" s="87" t="s">
        <v>131</v>
      </c>
      <c r="D29" s="122" t="s">
        <v>132</v>
      </c>
      <c r="E29" s="53" t="s">
        <v>130</v>
      </c>
      <c r="F29" s="53" t="s">
        <v>133</v>
      </c>
      <c r="G29" s="59" t="s">
        <v>134</v>
      </c>
    </row>
    <row r="30" spans="1:14" x14ac:dyDescent="0.3">
      <c r="A30" s="75" t="s">
        <v>135</v>
      </c>
      <c r="B30" s="40">
        <f>G38</f>
        <v>2.1811420053333332</v>
      </c>
      <c r="C30" s="87" t="s">
        <v>131</v>
      </c>
      <c r="D30" s="33" t="s">
        <v>136</v>
      </c>
      <c r="E30" s="50">
        <v>0.12429999999999999</v>
      </c>
      <c r="F30" s="51">
        <f>(1/6)*3</f>
        <v>0.5</v>
      </c>
      <c r="G30" s="76">
        <f>E30*F30</f>
        <v>6.2149999999999997E-2</v>
      </c>
    </row>
    <row r="31" spans="1:14" x14ac:dyDescent="0.3">
      <c r="A31" s="75" t="s">
        <v>1081</v>
      </c>
      <c r="B31" s="56">
        <v>6.6409999999999997E-2</v>
      </c>
      <c r="C31" s="83"/>
      <c r="D31" s="33" t="s">
        <v>138</v>
      </c>
      <c r="E31" s="50">
        <v>0.19764000000000001</v>
      </c>
      <c r="F31" s="51">
        <f>(1/6)*2</f>
        <v>0.33333333333333331</v>
      </c>
      <c r="G31" s="76">
        <f t="shared" ref="G31:G32" si="1">E31*F31</f>
        <v>6.5879999999999994E-2</v>
      </c>
    </row>
    <row r="32" spans="1:14" x14ac:dyDescent="0.3">
      <c r="A32" s="75" t="s">
        <v>1080</v>
      </c>
      <c r="B32" s="56">
        <v>0.10514999999999999</v>
      </c>
      <c r="C32" s="83"/>
      <c r="D32" s="33" t="s">
        <v>140</v>
      </c>
      <c r="E32" s="50">
        <v>0.26452999999999999</v>
      </c>
      <c r="F32" s="51">
        <f>(1/6)*1</f>
        <v>0.16666666666666666</v>
      </c>
      <c r="G32" s="76">
        <f t="shared" si="1"/>
        <v>4.4088333333333327E-2</v>
      </c>
    </row>
    <row r="33" spans="1:7" x14ac:dyDescent="0.3">
      <c r="A33" s="75" t="s">
        <v>139</v>
      </c>
      <c r="B33" s="54">
        <v>0</v>
      </c>
      <c r="C33" s="163" t="s">
        <v>1050</v>
      </c>
      <c r="D33" s="52" t="s">
        <v>141</v>
      </c>
      <c r="E33" s="52"/>
      <c r="F33" s="52"/>
      <c r="G33" s="77">
        <f>SUM(G30:G32)</f>
        <v>0.17211833333333332</v>
      </c>
    </row>
    <row r="34" spans="1:7" x14ac:dyDescent="0.3">
      <c r="A34" s="75" t="s">
        <v>1082</v>
      </c>
      <c r="B34" s="168">
        <f>PV</f>
        <v>0</v>
      </c>
      <c r="C34" s="83"/>
      <c r="D34" s="84"/>
      <c r="E34" s="84"/>
      <c r="F34" s="87" t="s">
        <v>129</v>
      </c>
      <c r="G34" s="86"/>
    </row>
    <row r="35" spans="1:7" x14ac:dyDescent="0.3">
      <c r="A35" s="83"/>
      <c r="B35" s="83"/>
      <c r="C35" s="83"/>
      <c r="D35" s="53" t="s">
        <v>142</v>
      </c>
      <c r="E35" s="53" t="s">
        <v>135</v>
      </c>
      <c r="F35" s="53" t="s">
        <v>133</v>
      </c>
      <c r="G35" s="59" t="s">
        <v>143</v>
      </c>
    </row>
    <row r="36" spans="1:7" x14ac:dyDescent="0.3">
      <c r="A36" s="82"/>
      <c r="B36" s="83"/>
      <c r="C36" s="83"/>
      <c r="D36" s="33" t="s">
        <v>136</v>
      </c>
      <c r="E36" s="50">
        <f>AVERAGE(F81:F105)</f>
        <v>2.0534392000000001</v>
      </c>
      <c r="F36" s="51">
        <v>0.66</v>
      </c>
      <c r="G36" s="76">
        <f>E36*F36</f>
        <v>1.355269872</v>
      </c>
    </row>
    <row r="37" spans="1:7" x14ac:dyDescent="0.3">
      <c r="A37" s="82"/>
      <c r="B37" s="83"/>
      <c r="C37" s="83"/>
      <c r="D37" s="33" t="s">
        <v>138</v>
      </c>
      <c r="E37" s="50">
        <f>AVERAGE(G81:G105)</f>
        <v>2.4776164000000001</v>
      </c>
      <c r="F37" s="51">
        <f>(1/6)*2</f>
        <v>0.33333333333333331</v>
      </c>
      <c r="G37" s="76">
        <f t="shared" ref="G37" si="2">E37*F37</f>
        <v>0.82587213333333331</v>
      </c>
    </row>
    <row r="38" spans="1:7" ht="15.75" thickBot="1" x14ac:dyDescent="0.35">
      <c r="A38" s="111"/>
      <c r="B38" s="112"/>
      <c r="C38" s="112"/>
      <c r="D38" s="78" t="s">
        <v>141</v>
      </c>
      <c r="E38" s="78"/>
      <c r="F38" s="78"/>
      <c r="G38" s="79">
        <f>SUM(G36:G37)</f>
        <v>2.1811420053333332</v>
      </c>
    </row>
    <row r="39" spans="1:7" ht="15.75" thickBot="1" x14ac:dyDescent="0.35">
      <c r="A39" s="114"/>
      <c r="B39" s="114"/>
      <c r="C39" s="114"/>
    </row>
    <row r="40" spans="1:7" ht="21.75" thickBot="1" x14ac:dyDescent="0.35">
      <c r="A40" s="125" t="s">
        <v>144</v>
      </c>
      <c r="B40" s="119"/>
      <c r="C40" s="114"/>
    </row>
    <row r="41" spans="1:7" x14ac:dyDescent="0.3">
      <c r="A41" s="75" t="s">
        <v>145</v>
      </c>
      <c r="B41" s="165">
        <v>1500</v>
      </c>
      <c r="C41" s="114"/>
    </row>
    <row r="42" spans="1:7" x14ac:dyDescent="0.3">
      <c r="A42" s="75" t="s">
        <v>22</v>
      </c>
      <c r="B42" s="165">
        <v>50</v>
      </c>
      <c r="C42" s="114"/>
    </row>
    <row r="43" spans="1:7" x14ac:dyDescent="0.3">
      <c r="A43" s="75" t="s">
        <v>146</v>
      </c>
      <c r="B43" s="165">
        <v>1500</v>
      </c>
      <c r="C43" s="114"/>
    </row>
    <row r="44" spans="1:7" x14ac:dyDescent="0.3">
      <c r="A44" s="246" t="s">
        <v>175</v>
      </c>
      <c r="B44" s="247">
        <v>300</v>
      </c>
      <c r="C44" s="114"/>
    </row>
    <row r="45" spans="1:7" ht="15.75" thickBot="1" x14ac:dyDescent="0.35">
      <c r="A45" s="164" t="s">
        <v>147</v>
      </c>
      <c r="B45" s="166">
        <v>50</v>
      </c>
      <c r="C45" s="114"/>
    </row>
    <row r="46" spans="1:7" ht="15.75" thickBot="1" x14ac:dyDescent="0.35">
      <c r="A46" s="114"/>
      <c r="B46" s="114"/>
      <c r="C46" s="114"/>
    </row>
    <row r="47" spans="1:7" ht="21.75" thickBot="1" x14ac:dyDescent="0.35">
      <c r="A47" s="125" t="s">
        <v>148</v>
      </c>
      <c r="B47" s="95"/>
      <c r="C47" s="100"/>
      <c r="E47" s="125" t="s">
        <v>149</v>
      </c>
      <c r="F47" s="118"/>
      <c r="G47" s="119"/>
    </row>
    <row r="48" spans="1:7" x14ac:dyDescent="0.3">
      <c r="A48" s="120" t="s">
        <v>150</v>
      </c>
      <c r="B48" s="83"/>
      <c r="C48" s="101"/>
      <c r="E48" s="121" t="s">
        <v>151</v>
      </c>
      <c r="F48" s="53" t="s">
        <v>152</v>
      </c>
      <c r="G48" s="59" t="s">
        <v>153</v>
      </c>
    </row>
    <row r="49" spans="1:9" x14ac:dyDescent="0.3">
      <c r="A49" s="102">
        <v>94501</v>
      </c>
      <c r="B49" s="83"/>
      <c r="C49" s="101"/>
      <c r="E49" s="60" t="s">
        <v>154</v>
      </c>
      <c r="F49" s="32" t="s">
        <v>155</v>
      </c>
      <c r="G49" s="61"/>
    </row>
    <row r="50" spans="1:9" x14ac:dyDescent="0.3">
      <c r="A50" s="102">
        <v>94502</v>
      </c>
      <c r="B50" s="83"/>
      <c r="C50" s="101"/>
      <c r="E50" s="60" t="s">
        <v>156</v>
      </c>
      <c r="F50" s="32" t="s">
        <v>157</v>
      </c>
      <c r="G50" s="61"/>
    </row>
    <row r="51" spans="1:9" x14ac:dyDescent="0.3">
      <c r="A51" s="82"/>
      <c r="B51" s="83"/>
      <c r="C51" s="101"/>
      <c r="E51" s="60" t="s">
        <v>22</v>
      </c>
      <c r="F51" s="32" t="s">
        <v>158</v>
      </c>
      <c r="G51" s="61" t="s">
        <v>159</v>
      </c>
    </row>
    <row r="52" spans="1:9" x14ac:dyDescent="0.3">
      <c r="A52" s="63" t="s">
        <v>99</v>
      </c>
      <c r="B52" s="45" t="s">
        <v>160</v>
      </c>
      <c r="C52" s="62"/>
      <c r="E52" s="60" t="s">
        <v>23</v>
      </c>
      <c r="F52" s="32" t="s">
        <v>161</v>
      </c>
      <c r="G52" s="61"/>
      <c r="H52" s="115"/>
    </row>
    <row r="53" spans="1:9" x14ac:dyDescent="0.3">
      <c r="A53" s="64" t="s">
        <v>7</v>
      </c>
      <c r="B53" s="46" t="s">
        <v>162</v>
      </c>
      <c r="C53" s="101"/>
      <c r="E53" s="60" t="s">
        <v>24</v>
      </c>
      <c r="F53" s="32" t="s">
        <v>163</v>
      </c>
      <c r="G53" s="61" t="s">
        <v>164</v>
      </c>
    </row>
    <row r="54" spans="1:9" x14ac:dyDescent="0.3">
      <c r="A54" s="64" t="s">
        <v>165</v>
      </c>
      <c r="B54" s="46" t="s">
        <v>166</v>
      </c>
      <c r="C54" s="101"/>
      <c r="E54" s="60" t="s">
        <v>25</v>
      </c>
      <c r="F54" s="32" t="s">
        <v>161</v>
      </c>
      <c r="G54" s="61"/>
    </row>
    <row r="55" spans="1:9" x14ac:dyDescent="0.3">
      <c r="A55" s="64" t="s">
        <v>167</v>
      </c>
      <c r="B55" s="46" t="s">
        <v>166</v>
      </c>
      <c r="C55" s="101"/>
      <c r="E55" s="103"/>
      <c r="F55" s="84"/>
      <c r="G55" s="86"/>
    </row>
    <row r="56" spans="1:9" x14ac:dyDescent="0.3">
      <c r="A56" s="103"/>
      <c r="B56" s="84"/>
      <c r="C56" s="86"/>
      <c r="E56" s="80" t="s">
        <v>168</v>
      </c>
      <c r="F56" s="84"/>
      <c r="G56" s="86"/>
    </row>
    <row r="57" spans="1:9" ht="15" customHeight="1" x14ac:dyDescent="0.3">
      <c r="A57" s="104"/>
      <c r="B57" s="105" t="s">
        <v>169</v>
      </c>
      <c r="C57" s="248" t="s">
        <v>236</v>
      </c>
      <c r="D57" s="255" t="s">
        <v>1100</v>
      </c>
      <c r="E57" s="250" t="s">
        <v>170</v>
      </c>
      <c r="F57" s="243"/>
      <c r="G57" s="244"/>
    </row>
    <row r="58" spans="1:9" x14ac:dyDescent="0.3">
      <c r="A58" s="63" t="s">
        <v>111</v>
      </c>
      <c r="B58" s="44" t="s">
        <v>171</v>
      </c>
      <c r="C58" s="249" t="s">
        <v>172</v>
      </c>
      <c r="D58" s="253"/>
      <c r="E58" s="251"/>
      <c r="F58" s="243"/>
      <c r="G58" s="244"/>
    </row>
    <row r="59" spans="1:9" x14ac:dyDescent="0.3">
      <c r="A59" s="106"/>
      <c r="B59" s="38" t="s">
        <v>174</v>
      </c>
      <c r="C59" s="49" t="s">
        <v>175</v>
      </c>
      <c r="D59" s="254">
        <v>300</v>
      </c>
      <c r="E59" s="251"/>
      <c r="F59" s="243"/>
      <c r="G59" s="244"/>
    </row>
    <row r="60" spans="1:9" x14ac:dyDescent="0.3">
      <c r="A60" s="106"/>
      <c r="B60" s="38" t="s">
        <v>177</v>
      </c>
      <c r="C60" s="49" t="s">
        <v>178</v>
      </c>
      <c r="D60" s="254">
        <v>0</v>
      </c>
      <c r="E60" s="252" t="s">
        <v>173</v>
      </c>
      <c r="F60" s="218"/>
      <c r="G60" s="219"/>
    </row>
    <row r="61" spans="1:9" ht="17.25" x14ac:dyDescent="0.3">
      <c r="A61" s="106"/>
      <c r="B61" s="38" t="s">
        <v>179</v>
      </c>
      <c r="C61" s="49" t="s">
        <v>180</v>
      </c>
      <c r="D61" s="254">
        <v>0</v>
      </c>
      <c r="E61" s="251" t="s">
        <v>176</v>
      </c>
      <c r="F61" s="243"/>
      <c r="G61" s="244"/>
      <c r="I61" s="210"/>
    </row>
    <row r="62" spans="1:9" x14ac:dyDescent="0.3">
      <c r="A62" s="82"/>
      <c r="B62" s="129" t="s">
        <v>181</v>
      </c>
      <c r="C62" s="49" t="s">
        <v>182</v>
      </c>
      <c r="D62" s="254">
        <v>500</v>
      </c>
      <c r="E62" s="251"/>
      <c r="F62" s="243"/>
      <c r="G62" s="244"/>
    </row>
    <row r="63" spans="1:9" x14ac:dyDescent="0.3">
      <c r="A63" s="67" t="s">
        <v>25</v>
      </c>
      <c r="B63" s="44" t="s">
        <v>171</v>
      </c>
      <c r="C63" s="65" t="s">
        <v>172</v>
      </c>
      <c r="E63" s="245"/>
      <c r="F63" s="243"/>
      <c r="G63" s="244"/>
    </row>
    <row r="64" spans="1:9" x14ac:dyDescent="0.3">
      <c r="A64" s="107"/>
      <c r="B64" s="38" t="s">
        <v>183</v>
      </c>
      <c r="C64" s="66" t="s">
        <v>184</v>
      </c>
      <c r="E64" s="103"/>
      <c r="F64" s="84"/>
      <c r="G64" s="86"/>
      <c r="I64" s="117"/>
    </row>
    <row r="65" spans="1:9" x14ac:dyDescent="0.3">
      <c r="A65" s="107"/>
      <c r="B65" s="38" t="s">
        <v>183</v>
      </c>
      <c r="C65" s="66" t="s">
        <v>185</v>
      </c>
      <c r="E65" s="220" t="s">
        <v>186</v>
      </c>
      <c r="F65" s="84"/>
      <c r="G65" s="86"/>
      <c r="I65" s="117"/>
    </row>
    <row r="66" spans="1:9" x14ac:dyDescent="0.3">
      <c r="A66" s="107"/>
      <c r="B66" s="38" t="s">
        <v>183</v>
      </c>
      <c r="C66" s="66" t="s">
        <v>187</v>
      </c>
      <c r="E66" s="113" t="s">
        <v>188</v>
      </c>
      <c r="F66" s="84"/>
      <c r="G66" s="86"/>
      <c r="I66" s="117"/>
    </row>
    <row r="67" spans="1:9" x14ac:dyDescent="0.3">
      <c r="A67" s="107"/>
      <c r="B67" s="38" t="s">
        <v>183</v>
      </c>
      <c r="C67" s="66" t="s">
        <v>189</v>
      </c>
      <c r="E67" s="103"/>
      <c r="F67" s="84"/>
      <c r="G67" s="86"/>
      <c r="I67" s="117"/>
    </row>
    <row r="68" spans="1:9" x14ac:dyDescent="0.3">
      <c r="A68" s="107"/>
      <c r="B68" s="129" t="s">
        <v>181</v>
      </c>
      <c r="C68" s="66"/>
      <c r="E68" s="103"/>
      <c r="F68" s="84"/>
      <c r="G68" s="86"/>
      <c r="I68" s="117"/>
    </row>
    <row r="69" spans="1:9" x14ac:dyDescent="0.3">
      <c r="A69" s="63" t="s">
        <v>22</v>
      </c>
      <c r="B69" s="44" t="s">
        <v>171</v>
      </c>
      <c r="C69" s="65" t="s">
        <v>172</v>
      </c>
      <c r="E69" s="103"/>
      <c r="F69" s="84"/>
      <c r="G69" s="86"/>
      <c r="I69" s="117"/>
    </row>
    <row r="70" spans="1:9" x14ac:dyDescent="0.3">
      <c r="A70" s="82"/>
      <c r="B70" s="38" t="s">
        <v>190</v>
      </c>
      <c r="C70" s="66" t="s">
        <v>22</v>
      </c>
      <c r="D70" s="256">
        <v>0</v>
      </c>
      <c r="E70" s="103"/>
      <c r="F70" s="84"/>
      <c r="G70" s="86"/>
      <c r="I70" s="117"/>
    </row>
    <row r="71" spans="1:9" x14ac:dyDescent="0.3">
      <c r="A71" s="82"/>
      <c r="B71" s="38" t="s">
        <v>191</v>
      </c>
      <c r="C71" s="66" t="s">
        <v>22</v>
      </c>
      <c r="D71" s="256">
        <v>50</v>
      </c>
      <c r="E71" s="103"/>
      <c r="F71" s="84"/>
      <c r="G71" s="86"/>
      <c r="I71" s="117"/>
    </row>
    <row r="72" spans="1:9" x14ac:dyDescent="0.3">
      <c r="A72" s="63" t="s">
        <v>113</v>
      </c>
      <c r="B72" s="44" t="s">
        <v>171</v>
      </c>
      <c r="C72" s="65" t="s">
        <v>172</v>
      </c>
      <c r="E72" s="103"/>
      <c r="F72" s="84"/>
      <c r="G72" s="86"/>
      <c r="I72" s="117"/>
    </row>
    <row r="73" spans="1:9" x14ac:dyDescent="0.3">
      <c r="A73" s="107"/>
      <c r="B73" s="38" t="s">
        <v>192</v>
      </c>
      <c r="C73" s="66" t="s">
        <v>193</v>
      </c>
      <c r="E73" s="103"/>
      <c r="F73" s="84"/>
      <c r="G73" s="86"/>
      <c r="I73" s="117"/>
    </row>
    <row r="74" spans="1:9" x14ac:dyDescent="0.3">
      <c r="A74" s="107"/>
      <c r="B74" s="38" t="s">
        <v>194</v>
      </c>
      <c r="C74" s="66" t="s">
        <v>195</v>
      </c>
      <c r="E74" s="103" t="s">
        <v>137</v>
      </c>
      <c r="F74" s="84"/>
      <c r="G74" s="86"/>
      <c r="I74" s="117"/>
    </row>
    <row r="75" spans="1:9" x14ac:dyDescent="0.3">
      <c r="A75" s="107"/>
      <c r="B75" s="38" t="s">
        <v>196</v>
      </c>
      <c r="C75" s="66" t="s">
        <v>193</v>
      </c>
      <c r="E75" s="103" t="s">
        <v>1037</v>
      </c>
      <c r="F75" s="84"/>
      <c r="G75" s="86"/>
      <c r="I75" s="117"/>
    </row>
    <row r="76" spans="1:9" x14ac:dyDescent="0.3">
      <c r="A76" s="107"/>
      <c r="B76" s="38" t="s">
        <v>197</v>
      </c>
      <c r="C76" s="66" t="s">
        <v>198</v>
      </c>
      <c r="E76" s="80" t="s">
        <v>1047</v>
      </c>
      <c r="F76" s="84"/>
      <c r="G76" s="86"/>
      <c r="I76" s="117"/>
    </row>
    <row r="77" spans="1:9" x14ac:dyDescent="0.3">
      <c r="A77" s="107"/>
      <c r="B77" s="49" t="s">
        <v>199</v>
      </c>
      <c r="C77" s="68" t="s">
        <v>200</v>
      </c>
      <c r="E77" s="113" t="s">
        <v>1078</v>
      </c>
      <c r="F77" s="163"/>
      <c r="G77" s="86"/>
      <c r="I77" s="117"/>
    </row>
    <row r="78" spans="1:9" x14ac:dyDescent="0.3">
      <c r="A78" s="107"/>
      <c r="B78" s="49" t="s">
        <v>201</v>
      </c>
      <c r="C78" s="108"/>
      <c r="E78" s="240" t="s">
        <v>1079</v>
      </c>
      <c r="F78" s="241"/>
      <c r="G78" s="242"/>
      <c r="I78" s="117"/>
    </row>
    <row r="79" spans="1:9" x14ac:dyDescent="0.3">
      <c r="A79" s="107"/>
      <c r="B79" s="129" t="s">
        <v>181</v>
      </c>
      <c r="C79" s="109"/>
      <c r="E79" s="240"/>
      <c r="F79" s="241"/>
      <c r="G79" s="242"/>
      <c r="I79" s="117"/>
    </row>
    <row r="80" spans="1:9" x14ac:dyDescent="0.3">
      <c r="A80" s="63" t="s">
        <v>114</v>
      </c>
      <c r="B80" s="44" t="s">
        <v>171</v>
      </c>
      <c r="C80" s="69" t="s">
        <v>172</v>
      </c>
      <c r="E80" s="103"/>
      <c r="F80" s="216" t="s">
        <v>1077</v>
      </c>
      <c r="G80" s="217" t="s">
        <v>1076</v>
      </c>
      <c r="I80" s="117"/>
    </row>
    <row r="81" spans="1:15" x14ac:dyDescent="0.3">
      <c r="A81" s="70" t="s">
        <v>202</v>
      </c>
      <c r="B81" s="47" t="s">
        <v>203</v>
      </c>
      <c r="C81" s="71" t="s">
        <v>204</v>
      </c>
      <c r="E81" s="212" t="s">
        <v>1051</v>
      </c>
      <c r="F81" s="211">
        <v>1.9663999999999999</v>
      </c>
      <c r="G81" s="213">
        <v>2.4234800000000001</v>
      </c>
      <c r="I81" s="117"/>
    </row>
    <row r="82" spans="1:15" x14ac:dyDescent="0.3">
      <c r="A82" s="70" t="s">
        <v>202</v>
      </c>
      <c r="B82" s="47" t="s">
        <v>205</v>
      </c>
      <c r="C82" s="71" t="s">
        <v>206</v>
      </c>
      <c r="E82" s="214" t="s">
        <v>1052</v>
      </c>
      <c r="F82" s="211">
        <v>2.0224700000000002</v>
      </c>
      <c r="G82" s="213">
        <v>2.4795500000000001</v>
      </c>
      <c r="I82" s="117"/>
    </row>
    <row r="83" spans="1:15" x14ac:dyDescent="0.3">
      <c r="A83" s="72" t="s">
        <v>207</v>
      </c>
      <c r="B83" s="48" t="s">
        <v>27</v>
      </c>
      <c r="C83" s="71" t="s">
        <v>208</v>
      </c>
      <c r="E83" s="214" t="s">
        <v>1053</v>
      </c>
      <c r="F83" s="211">
        <v>2.0637300000000001</v>
      </c>
      <c r="G83" s="213">
        <v>2.52081</v>
      </c>
      <c r="I83" s="117"/>
    </row>
    <row r="84" spans="1:15" x14ac:dyDescent="0.3">
      <c r="A84" s="72" t="s">
        <v>207</v>
      </c>
      <c r="B84" s="48" t="s">
        <v>209</v>
      </c>
      <c r="C84" s="71" t="s">
        <v>210</v>
      </c>
      <c r="E84" s="214" t="s">
        <v>1054</v>
      </c>
      <c r="F84" s="211">
        <v>1.97953</v>
      </c>
      <c r="G84" s="213">
        <v>2.4475199999999999</v>
      </c>
      <c r="I84" s="117"/>
    </row>
    <row r="85" spans="1:15" x14ac:dyDescent="0.3">
      <c r="A85" s="107"/>
      <c r="B85" s="129" t="s">
        <v>181</v>
      </c>
      <c r="C85" s="71" t="s">
        <v>211</v>
      </c>
      <c r="E85" s="214" t="s">
        <v>1055</v>
      </c>
      <c r="F85" s="211">
        <v>2.1647500000000002</v>
      </c>
      <c r="G85" s="213">
        <v>2.6327400000000001</v>
      </c>
      <c r="I85" s="117"/>
    </row>
    <row r="86" spans="1:15" x14ac:dyDescent="0.3">
      <c r="A86" s="107"/>
      <c r="B86" s="110"/>
      <c r="C86" s="71" t="s">
        <v>212</v>
      </c>
      <c r="E86" s="214" t="s">
        <v>1056</v>
      </c>
      <c r="F86" s="211">
        <v>2.26091</v>
      </c>
      <c r="G86" s="213">
        <v>2.7288999999999999</v>
      </c>
      <c r="I86" s="117"/>
    </row>
    <row r="87" spans="1:15" x14ac:dyDescent="0.3">
      <c r="A87" s="107"/>
      <c r="B87" s="110"/>
      <c r="C87" s="71" t="s">
        <v>213</v>
      </c>
      <c r="E87" s="214" t="s">
        <v>1057</v>
      </c>
      <c r="F87" s="211">
        <v>2.30071</v>
      </c>
      <c r="G87" s="213">
        <v>2.7686999999999999</v>
      </c>
      <c r="I87" s="117"/>
    </row>
    <row r="88" spans="1:15" x14ac:dyDescent="0.3">
      <c r="A88" s="107"/>
      <c r="B88" s="110"/>
      <c r="C88" s="71" t="s">
        <v>214</v>
      </c>
      <c r="E88" s="214" t="s">
        <v>1058</v>
      </c>
      <c r="F88" s="211">
        <v>2.3412299999999999</v>
      </c>
      <c r="G88" s="213">
        <v>2.8092199999999998</v>
      </c>
      <c r="I88" s="117"/>
    </row>
    <row r="89" spans="1:15" x14ac:dyDescent="0.3">
      <c r="A89" s="107"/>
      <c r="B89" s="110"/>
      <c r="C89" s="71" t="s">
        <v>216</v>
      </c>
      <c r="E89" s="214" t="s">
        <v>1059</v>
      </c>
      <c r="F89" s="211">
        <v>2.6765599999999998</v>
      </c>
      <c r="G89" s="213">
        <v>3.0643600000000002</v>
      </c>
      <c r="I89" s="117"/>
    </row>
    <row r="90" spans="1:15" x14ac:dyDescent="0.3">
      <c r="A90" s="107"/>
      <c r="B90" s="110"/>
      <c r="C90" s="71" t="s">
        <v>218</v>
      </c>
      <c r="E90" s="214" t="s">
        <v>1060</v>
      </c>
      <c r="F90" s="211">
        <v>2.7513200000000002</v>
      </c>
      <c r="G90" s="213">
        <v>3.1391200000000001</v>
      </c>
      <c r="I90" s="117"/>
    </row>
    <row r="91" spans="1:15" x14ac:dyDescent="0.3">
      <c r="A91" s="107"/>
      <c r="B91" s="110"/>
      <c r="C91" s="71" t="s">
        <v>219</v>
      </c>
      <c r="E91" s="214" t="s">
        <v>1061</v>
      </c>
      <c r="F91" s="211">
        <v>2.1082399999999999</v>
      </c>
      <c r="G91" s="213">
        <v>2.4960399999999998</v>
      </c>
      <c r="I91" s="117"/>
    </row>
    <row r="92" spans="1:15" x14ac:dyDescent="0.3">
      <c r="A92" s="107" t="str" cm="1">
        <f t="array" ref="A92:A103">IF(OR($C$25="Wall Furnace",$C$25="Wall Furnace and Window AC"),ductless_post,central_post)</f>
        <v>16 SEER Central Heat Pump (HSPF = 9)</v>
      </c>
      <c r="B92" s="110"/>
      <c r="C92" s="71" t="s">
        <v>220</v>
      </c>
      <c r="E92" s="215" t="s">
        <v>1062</v>
      </c>
      <c r="F92" s="211">
        <v>1.5545800000000001</v>
      </c>
      <c r="G92" s="213">
        <v>1.94238</v>
      </c>
      <c r="I92" s="117"/>
    </row>
    <row r="93" spans="1:15" x14ac:dyDescent="0.3">
      <c r="A93" s="107" t="str">
        <v>17 SEER Central Heat Pump (HSPF = 9.4)</v>
      </c>
      <c r="B93" s="110"/>
      <c r="C93" s="71" t="s">
        <v>221</v>
      </c>
      <c r="E93" s="212" t="s">
        <v>1063</v>
      </c>
      <c r="F93" s="211">
        <v>1.4812399999999999</v>
      </c>
      <c r="G93" s="213">
        <v>1.86904</v>
      </c>
      <c r="I93" s="117"/>
    </row>
    <row r="94" spans="1:15" x14ac:dyDescent="0.3">
      <c r="A94" s="107" t="str">
        <v>18 SEER Central Heat Pump (HSPF = 9.5)</v>
      </c>
      <c r="B94" s="110"/>
      <c r="C94" s="71" t="s">
        <v>222</v>
      </c>
      <c r="E94" s="214" t="s">
        <v>1064</v>
      </c>
      <c r="F94" s="211">
        <v>1.53792</v>
      </c>
      <c r="G94" s="213">
        <v>1.9257200000000001</v>
      </c>
      <c r="I94" s="117"/>
    </row>
    <row r="95" spans="1:15" x14ac:dyDescent="0.3">
      <c r="A95" s="82" t="str">
        <v>19 SEER Central Heat Pump (HSPF = 9.5)</v>
      </c>
      <c r="B95" s="83"/>
      <c r="C95" s="73" t="s">
        <v>223</v>
      </c>
      <c r="E95" s="214" t="s">
        <v>1065</v>
      </c>
      <c r="F95" s="211">
        <v>1.59579</v>
      </c>
      <c r="G95" s="213">
        <v>1.98359</v>
      </c>
      <c r="I95" s="117"/>
      <c r="O95" s="117"/>
    </row>
    <row r="96" spans="1:15" x14ac:dyDescent="0.3">
      <c r="A96" s="82" t="str">
        <v>20 SEER Central Heat Pump (HSPF = 10)</v>
      </c>
      <c r="B96" s="83"/>
      <c r="C96" s="73" t="s">
        <v>224</v>
      </c>
      <c r="E96" s="214" t="s">
        <v>1066</v>
      </c>
      <c r="F96" s="211">
        <v>1.64446</v>
      </c>
      <c r="G96" s="213">
        <v>2.0400700000000001</v>
      </c>
      <c r="I96" s="117"/>
      <c r="O96" s="117"/>
    </row>
    <row r="97" spans="1:15" x14ac:dyDescent="0.3">
      <c r="A97" s="82" t="str">
        <v>21 SEER Central Heat Pump (HSPF = 10.5)</v>
      </c>
      <c r="B97" s="83"/>
      <c r="C97" s="73" t="s">
        <v>225</v>
      </c>
      <c r="E97" s="214" t="s">
        <v>1067</v>
      </c>
      <c r="F97" s="211">
        <v>1.82098</v>
      </c>
      <c r="G97" s="213">
        <v>2.21956</v>
      </c>
      <c r="I97" s="117"/>
      <c r="O97" s="117"/>
    </row>
    <row r="98" spans="1:15" x14ac:dyDescent="0.3">
      <c r="A98" s="82" t="str">
        <v>15.2 SEER2 Central Heat Pump (HSPF2 = 7.7)</v>
      </c>
      <c r="B98" s="83"/>
      <c r="C98" s="73" t="s">
        <v>226</v>
      </c>
      <c r="E98" s="214" t="s">
        <v>1068</v>
      </c>
      <c r="F98" s="211">
        <v>1.9938499999999999</v>
      </c>
      <c r="G98" s="213">
        <v>2.3924300000000001</v>
      </c>
      <c r="I98" s="117"/>
      <c r="O98" s="117"/>
    </row>
    <row r="99" spans="1:15" x14ac:dyDescent="0.3">
      <c r="A99" s="82" t="str">
        <v>16 SEER2 Central Heat Pump (HSPF2 = 8)</v>
      </c>
      <c r="B99" s="83"/>
      <c r="C99" s="73" t="s">
        <v>29</v>
      </c>
      <c r="E99" s="214" t="s">
        <v>1069</v>
      </c>
      <c r="F99" s="211">
        <v>2.06297</v>
      </c>
      <c r="G99" s="213">
        <v>2.4615499999999999</v>
      </c>
      <c r="I99" s="117"/>
      <c r="O99" s="117"/>
    </row>
    <row r="100" spans="1:15" x14ac:dyDescent="0.3">
      <c r="A100" s="82" t="str">
        <v>16.9 SEER2 Central Heat Pump (HSPF2 = 8.1)</v>
      </c>
      <c r="B100" s="83"/>
      <c r="C100" s="73" t="s">
        <v>227</v>
      </c>
      <c r="E100" s="214" t="s">
        <v>1070</v>
      </c>
      <c r="F100" s="211">
        <v>2.2543799999999998</v>
      </c>
      <c r="G100" s="213">
        <v>2.6529600000000002</v>
      </c>
      <c r="I100" s="117"/>
      <c r="O100" s="117"/>
    </row>
    <row r="101" spans="1:15" x14ac:dyDescent="0.3">
      <c r="A101" s="82" t="str">
        <v>17.8 SEER2 Central Heat Pump (HSPF2 = 8.1)</v>
      </c>
      <c r="B101" s="83"/>
      <c r="C101" s="73" t="s">
        <v>228</v>
      </c>
      <c r="E101" s="214" t="s">
        <v>1071</v>
      </c>
      <c r="F101" s="211">
        <v>2.4388800000000002</v>
      </c>
      <c r="G101" s="213">
        <v>2.8666499999999999</v>
      </c>
      <c r="I101" s="117"/>
      <c r="O101" s="117"/>
    </row>
    <row r="102" spans="1:15" x14ac:dyDescent="0.3">
      <c r="A102" s="82" t="str">
        <v>18.7 SEER2 Central Heat Pump (HSPF2 = 8.5)</v>
      </c>
      <c r="B102" s="83"/>
      <c r="C102" s="73" t="s">
        <v>229</v>
      </c>
      <c r="E102" s="214" t="s">
        <v>1072</v>
      </c>
      <c r="F102" s="211">
        <v>2.3947500000000002</v>
      </c>
      <c r="G102" s="213">
        <v>2.8317700000000001</v>
      </c>
      <c r="I102" s="117"/>
      <c r="O102" s="117"/>
    </row>
    <row r="103" spans="1:15" x14ac:dyDescent="0.3">
      <c r="A103" s="82" t="str">
        <v>19.6 SEER2 Central Heat Pump (HSPF2 = 8.9)</v>
      </c>
      <c r="B103" s="83"/>
      <c r="C103" s="73" t="s">
        <v>230</v>
      </c>
      <c r="E103" s="214" t="s">
        <v>1073</v>
      </c>
      <c r="F103" s="211">
        <v>2.1678299999999999</v>
      </c>
      <c r="G103" s="213">
        <v>2.6048499999999999</v>
      </c>
      <c r="I103" s="117"/>
      <c r="O103" s="117"/>
    </row>
    <row r="104" spans="1:15" x14ac:dyDescent="0.3">
      <c r="A104" s="82"/>
      <c r="B104" s="83"/>
      <c r="C104" s="73" t="s">
        <v>231</v>
      </c>
      <c r="E104" s="214" t="s">
        <v>1074</v>
      </c>
      <c r="F104" s="211">
        <v>1.8665700000000001</v>
      </c>
      <c r="G104" s="213">
        <v>2.3100200000000002</v>
      </c>
      <c r="I104" s="117"/>
      <c r="O104" s="117"/>
    </row>
    <row r="105" spans="1:15" x14ac:dyDescent="0.3">
      <c r="A105" s="82"/>
      <c r="B105" s="83"/>
      <c r="C105" s="73" t="s">
        <v>232</v>
      </c>
      <c r="E105" s="215" t="s">
        <v>1075</v>
      </c>
      <c r="F105" s="211">
        <v>1.8859300000000001</v>
      </c>
      <c r="G105" s="213">
        <v>2.32938</v>
      </c>
      <c r="I105" s="117"/>
      <c r="O105" s="117"/>
    </row>
    <row r="106" spans="1:15" ht="15.75" thickBot="1" x14ac:dyDescent="0.35">
      <c r="A106" s="111"/>
      <c r="B106" s="112"/>
      <c r="C106" s="74" t="s">
        <v>233</v>
      </c>
      <c r="E106" s="103"/>
      <c r="F106" s="84"/>
      <c r="G106" s="86"/>
      <c r="I106" s="117"/>
      <c r="O106" s="117"/>
    </row>
    <row r="107" spans="1:15" x14ac:dyDescent="0.3">
      <c r="E107" s="80" t="s">
        <v>215</v>
      </c>
      <c r="F107" s="84"/>
      <c r="G107" s="86"/>
      <c r="I107" s="117"/>
      <c r="O107" s="117"/>
    </row>
    <row r="108" spans="1:15" x14ac:dyDescent="0.3">
      <c r="E108" s="113" t="s">
        <v>217</v>
      </c>
      <c r="F108" s="84"/>
      <c r="G108" s="86"/>
      <c r="I108" s="117"/>
    </row>
    <row r="109" spans="1:15" x14ac:dyDescent="0.3">
      <c r="E109" s="103"/>
      <c r="F109" s="84"/>
      <c r="G109" s="86"/>
      <c r="I109" s="117"/>
    </row>
    <row r="110" spans="1:15" x14ac:dyDescent="0.3">
      <c r="E110" s="103"/>
      <c r="F110" s="84"/>
      <c r="G110" s="86"/>
      <c r="I110" s="117"/>
    </row>
    <row r="111" spans="1:15" x14ac:dyDescent="0.3">
      <c r="E111" s="103"/>
      <c r="F111" s="84"/>
      <c r="G111" s="86"/>
    </row>
    <row r="112" spans="1:15" x14ac:dyDescent="0.3">
      <c r="E112" s="103"/>
      <c r="F112" s="84"/>
      <c r="G112" s="86"/>
    </row>
    <row r="113" spans="5:7" x14ac:dyDescent="0.3">
      <c r="E113" s="103"/>
      <c r="F113" s="84"/>
      <c r="G113" s="86"/>
    </row>
    <row r="114" spans="5:7" x14ac:dyDescent="0.3">
      <c r="E114" s="103"/>
      <c r="F114" s="84"/>
      <c r="G114" s="86"/>
    </row>
    <row r="115" spans="5:7" x14ac:dyDescent="0.3">
      <c r="E115" s="103"/>
      <c r="F115" s="84"/>
      <c r="G115" s="86"/>
    </row>
    <row r="116" spans="5:7" x14ac:dyDescent="0.3">
      <c r="E116" s="103"/>
      <c r="F116" s="84"/>
      <c r="G116" s="86"/>
    </row>
    <row r="117" spans="5:7" x14ac:dyDescent="0.3">
      <c r="E117" s="103"/>
      <c r="F117" s="84"/>
      <c r="G117" s="86"/>
    </row>
    <row r="118" spans="5:7" x14ac:dyDescent="0.3">
      <c r="E118" s="103"/>
      <c r="F118" s="84"/>
      <c r="G118" s="86"/>
    </row>
    <row r="119" spans="5:7" x14ac:dyDescent="0.3">
      <c r="E119" s="103"/>
      <c r="F119" s="84"/>
      <c r="G119" s="86"/>
    </row>
    <row r="120" spans="5:7" x14ac:dyDescent="0.3">
      <c r="E120" s="103"/>
      <c r="F120" s="84"/>
      <c r="G120" s="86"/>
    </row>
    <row r="121" spans="5:7" x14ac:dyDescent="0.3">
      <c r="E121" s="103"/>
      <c r="F121" s="84"/>
      <c r="G121" s="86"/>
    </row>
    <row r="122" spans="5:7" x14ac:dyDescent="0.3">
      <c r="E122" s="103"/>
      <c r="F122" s="84"/>
      <c r="G122" s="86"/>
    </row>
    <row r="123" spans="5:7" x14ac:dyDescent="0.3">
      <c r="E123" s="103"/>
      <c r="F123" s="84"/>
      <c r="G123" s="86"/>
    </row>
    <row r="124" spans="5:7" x14ac:dyDescent="0.3">
      <c r="E124" s="103"/>
      <c r="F124" s="84"/>
      <c r="G124" s="86"/>
    </row>
    <row r="125" spans="5:7" x14ac:dyDescent="0.3">
      <c r="E125" s="103"/>
      <c r="F125" s="84"/>
      <c r="G125" s="86"/>
    </row>
    <row r="126" spans="5:7" x14ac:dyDescent="0.3">
      <c r="E126" s="103"/>
      <c r="F126" s="84"/>
      <c r="G126" s="86"/>
    </row>
    <row r="127" spans="5:7" x14ac:dyDescent="0.3">
      <c r="E127" s="103"/>
      <c r="F127" s="84"/>
      <c r="G127" s="86"/>
    </row>
    <row r="128" spans="5:7" x14ac:dyDescent="0.3">
      <c r="E128" s="103"/>
      <c r="F128" s="84"/>
      <c r="G128" s="86"/>
    </row>
    <row r="129" spans="5:7" x14ac:dyDescent="0.3">
      <c r="E129" s="103"/>
      <c r="F129" s="84"/>
      <c r="G129" s="86"/>
    </row>
    <row r="130" spans="5:7" x14ac:dyDescent="0.3">
      <c r="E130" s="103"/>
      <c r="F130" s="84"/>
      <c r="G130" s="86"/>
    </row>
    <row r="131" spans="5:7" ht="15.75" thickBot="1" x14ac:dyDescent="0.35">
      <c r="E131" s="99"/>
      <c r="F131" s="89"/>
      <c r="G131" s="90"/>
    </row>
  </sheetData>
  <mergeCells count="3">
    <mergeCell ref="E78:G79"/>
    <mergeCell ref="E57:G59"/>
    <mergeCell ref="E61:G63"/>
  </mergeCells>
  <phoneticPr fontId="57" type="noConversion"/>
  <hyperlinks>
    <hyperlink ref="E108" r:id="rId1" xr:uid="{E2CADF40-2612-44DC-BBB0-1C8E63E54B14}"/>
    <hyperlink ref="E66" r:id="rId2" xr:uid="{FCD328AD-7723-4BA8-9085-ECCA68C15B6B}"/>
    <hyperlink ref="E77" r:id="rId3" location="accordion-80734fc416-item-011aaaffe1" xr:uid="{B0F2D43B-C3AF-41CE-9448-F69B054371AF}"/>
  </hyperlinks>
  <pageMargins left="0.7" right="0.7" top="0.75" bottom="0.75" header="0.3" footer="0.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36199-18C7-48A1-B59D-61DDC10FEF26}">
  <sheetPr codeName="Sheet4" filterMode="1">
    <tabColor theme="0" tint="-0.34998626667073579"/>
  </sheetPr>
  <dimension ref="A1:EM199"/>
  <sheetViews>
    <sheetView workbookViewId="0">
      <selection activeCell="C77" sqref="C77:D77"/>
    </sheetView>
  </sheetViews>
  <sheetFormatPr defaultRowHeight="17.25" x14ac:dyDescent="0.3"/>
  <cols>
    <col min="1" max="1" width="13.6640625" style="17" bestFit="1" customWidth="1"/>
    <col min="2" max="2" width="17" bestFit="1" customWidth="1"/>
    <col min="3" max="3" width="39.21875" customWidth="1"/>
    <col min="4" max="4" width="50.109375" customWidth="1"/>
    <col min="5" max="5" width="11.44140625" bestFit="1" customWidth="1"/>
    <col min="6" max="6" width="83.33203125" bestFit="1" customWidth="1"/>
    <col min="7" max="7" width="12.5546875" bestFit="1" customWidth="1"/>
    <col min="8" max="8" width="12" bestFit="1" customWidth="1"/>
    <col min="9" max="9" width="7.44140625" bestFit="1" customWidth="1"/>
    <col min="10" max="11" width="7.44140625" style="133" customWidth="1"/>
    <col min="12" max="12" width="41.44140625" style="22" bestFit="1" customWidth="1"/>
    <col min="13" max="13" width="20.33203125" bestFit="1" customWidth="1"/>
    <col min="14" max="14" width="44.88671875" bestFit="1" customWidth="1"/>
    <col min="15" max="15" width="13.21875" bestFit="1" customWidth="1"/>
    <col min="16" max="16" width="68.5546875" bestFit="1" customWidth="1"/>
    <col min="17" max="17" width="68.44140625" bestFit="1" customWidth="1"/>
    <col min="18" max="18" width="99.44140625" bestFit="1" customWidth="1"/>
    <col min="19" max="20" width="58.5546875" bestFit="1" customWidth="1"/>
    <col min="21" max="21" width="19.33203125" bestFit="1" customWidth="1"/>
    <col min="22" max="22" width="21.6640625" bestFit="1" customWidth="1"/>
    <col min="23" max="23" width="21" bestFit="1" customWidth="1"/>
    <col min="24" max="24" width="15.109375" bestFit="1" customWidth="1"/>
    <col min="25" max="25" width="17.44140625" bestFit="1" customWidth="1"/>
    <col min="26" max="26" width="18" bestFit="1" customWidth="1"/>
    <col min="27" max="27" width="17.44140625" bestFit="1" customWidth="1"/>
    <col min="28" max="28" width="9.5546875" bestFit="1" customWidth="1"/>
    <col min="29" max="29" width="27.109375" bestFit="1" customWidth="1"/>
    <col min="30" max="30" width="22.77734375" bestFit="1" customWidth="1"/>
    <col min="31" max="31" width="33.77734375" bestFit="1" customWidth="1"/>
    <col min="32" max="32" width="37.88671875" bestFit="1" customWidth="1"/>
    <col min="33" max="33" width="26" bestFit="1" customWidth="1"/>
    <col min="34" max="34" width="20.88671875" bestFit="1" customWidth="1"/>
    <col min="35" max="35" width="29.6640625" bestFit="1" customWidth="1"/>
    <col min="36" max="37" width="48.21875" bestFit="1" customWidth="1"/>
    <col min="38" max="38" width="25.21875" bestFit="1" customWidth="1"/>
    <col min="39" max="39" width="32.77734375" bestFit="1" customWidth="1"/>
    <col min="40" max="40" width="25.5546875" bestFit="1" customWidth="1"/>
    <col min="41" max="41" width="23.21875" bestFit="1" customWidth="1"/>
    <col min="42" max="42" width="24.6640625" bestFit="1" customWidth="1"/>
    <col min="43" max="43" width="26.77734375" bestFit="1" customWidth="1"/>
    <col min="44" max="44" width="28.77734375" bestFit="1" customWidth="1"/>
    <col min="45" max="45" width="26" bestFit="1" customWidth="1"/>
    <col min="46" max="46" width="21.77734375" bestFit="1" customWidth="1"/>
    <col min="47" max="47" width="24.6640625" bestFit="1" customWidth="1"/>
    <col min="48" max="48" width="28.21875" bestFit="1" customWidth="1"/>
    <col min="49" max="49" width="25.109375" bestFit="1" customWidth="1"/>
    <col min="50" max="50" width="27.44140625" bestFit="1" customWidth="1"/>
    <col min="51" max="51" width="22.88671875" bestFit="1" customWidth="1"/>
    <col min="52" max="52" width="21.44140625" bestFit="1" customWidth="1"/>
    <col min="53" max="53" width="23.77734375" bestFit="1" customWidth="1"/>
    <col min="54" max="54" width="23.33203125" bestFit="1" customWidth="1"/>
    <col min="55" max="55" width="25.77734375" bestFit="1" customWidth="1"/>
    <col min="56" max="56" width="23.44140625" bestFit="1" customWidth="1"/>
    <col min="57" max="57" width="26.33203125" bestFit="1" customWidth="1"/>
    <col min="58" max="58" width="22.44140625" bestFit="1" customWidth="1"/>
    <col min="59" max="59" width="20.33203125" bestFit="1" customWidth="1"/>
    <col min="60" max="60" width="24" bestFit="1" customWidth="1"/>
    <col min="61" max="61" width="22.88671875" bestFit="1" customWidth="1"/>
    <col min="62" max="62" width="24.109375" bestFit="1" customWidth="1"/>
    <col min="63" max="63" width="17.44140625" bestFit="1" customWidth="1"/>
    <col min="64" max="64" width="16.109375" bestFit="1" customWidth="1"/>
    <col min="65" max="65" width="19.77734375" bestFit="1" customWidth="1"/>
    <col min="66" max="66" width="13.21875" bestFit="1" customWidth="1"/>
    <col min="67" max="67" width="18.44140625" bestFit="1" customWidth="1"/>
    <col min="68" max="68" width="26.21875" bestFit="1" customWidth="1"/>
    <col min="69" max="69" width="22.109375" bestFit="1" customWidth="1"/>
    <col min="70" max="70" width="18.21875" bestFit="1" customWidth="1"/>
    <col min="71" max="71" width="19.21875" bestFit="1" customWidth="1"/>
    <col min="72" max="72" width="20.88671875" bestFit="1" customWidth="1"/>
    <col min="73" max="73" width="15.33203125" bestFit="1" customWidth="1"/>
    <col min="74" max="74" width="21.44140625" bestFit="1" customWidth="1"/>
    <col min="75" max="75" width="24.33203125" bestFit="1" customWidth="1"/>
    <col min="76" max="76" width="20.5546875" bestFit="1" customWidth="1"/>
    <col min="77" max="78" width="26.44140625" bestFit="1" customWidth="1"/>
    <col min="79" max="79" width="19.21875" bestFit="1" customWidth="1"/>
    <col min="80" max="80" width="24.33203125" bestFit="1" customWidth="1"/>
    <col min="81" max="81" width="23.21875" bestFit="1" customWidth="1"/>
    <col min="82" max="83" width="26" bestFit="1" customWidth="1"/>
    <col min="84" max="84" width="22.77734375" bestFit="1" customWidth="1"/>
    <col min="85" max="86" width="17.33203125" bestFit="1" customWidth="1"/>
    <col min="87" max="87" width="15.77734375" bestFit="1" customWidth="1"/>
    <col min="88" max="88" width="29.5546875" bestFit="1" customWidth="1"/>
    <col min="89" max="89" width="26.88671875" bestFit="1" customWidth="1"/>
    <col min="90" max="91" width="23.44140625" bestFit="1" customWidth="1"/>
    <col min="92" max="92" width="20.88671875" bestFit="1" customWidth="1"/>
    <col min="93" max="93" width="18.6640625" bestFit="1" customWidth="1"/>
    <col min="94" max="94" width="23.88671875" bestFit="1" customWidth="1"/>
    <col min="95" max="95" width="26.77734375" bestFit="1" customWidth="1"/>
    <col min="96" max="96" width="27" bestFit="1" customWidth="1"/>
    <col min="97" max="97" width="24.6640625" bestFit="1" customWidth="1"/>
    <col min="98" max="98" width="27.21875" bestFit="1" customWidth="1"/>
    <col min="99" max="99" width="28.6640625" bestFit="1" customWidth="1"/>
    <col min="100" max="100" width="28" bestFit="1" customWidth="1"/>
    <col min="101" max="101" width="31.44140625" bestFit="1" customWidth="1"/>
    <col min="102" max="102" width="31.5546875" bestFit="1" customWidth="1"/>
    <col min="103" max="103" width="32.109375" bestFit="1" customWidth="1"/>
    <col min="104" max="104" width="28.21875" bestFit="1" customWidth="1"/>
    <col min="105" max="105" width="36.77734375" bestFit="1" customWidth="1"/>
    <col min="106" max="106" width="43.21875" bestFit="1" customWidth="1"/>
    <col min="107" max="107" width="39.109375" bestFit="1" customWidth="1"/>
    <col min="108" max="108" width="44" bestFit="1" customWidth="1"/>
    <col min="109" max="109" width="27.21875" bestFit="1" customWidth="1"/>
    <col min="110" max="110" width="29.21875" bestFit="1" customWidth="1"/>
    <col min="111" max="111" width="30.33203125" bestFit="1" customWidth="1"/>
    <col min="112" max="112" width="27.5546875" bestFit="1" customWidth="1"/>
    <col min="113" max="114" width="24.33203125" bestFit="1" customWidth="1"/>
    <col min="115" max="115" width="49.88671875" bestFit="1" customWidth="1"/>
    <col min="116" max="116" width="27.33203125" bestFit="1" customWidth="1"/>
    <col min="117" max="118" width="30.21875" bestFit="1" customWidth="1"/>
    <col min="119" max="120" width="14.21875" bestFit="1" customWidth="1"/>
    <col min="121" max="121" width="18.88671875" bestFit="1" customWidth="1"/>
    <col min="122" max="122" width="108.77734375" bestFit="1" customWidth="1"/>
    <col min="123" max="124" width="31.33203125" bestFit="1" customWidth="1"/>
    <col min="125" max="125" width="15.33203125" bestFit="1" customWidth="1"/>
    <col min="126" max="126" width="17.77734375" bestFit="1" customWidth="1"/>
    <col min="127" max="127" width="31.33203125" bestFit="1" customWidth="1"/>
    <col min="128" max="128" width="24.88671875" bestFit="1" customWidth="1"/>
    <col min="129" max="129" width="52.5546875" bestFit="1" customWidth="1"/>
    <col min="130" max="130" width="80.33203125" bestFit="1" customWidth="1"/>
    <col min="131" max="131" width="89.33203125" bestFit="1" customWidth="1"/>
    <col min="132" max="132" width="18.88671875" bestFit="1" customWidth="1"/>
    <col min="133" max="133" width="48.21875" bestFit="1" customWidth="1"/>
    <col min="134" max="134" width="72.44140625" bestFit="1" customWidth="1"/>
    <col min="135" max="135" width="76" bestFit="1" customWidth="1"/>
    <col min="136" max="136" width="93.77734375" bestFit="1" customWidth="1"/>
    <col min="137" max="137" width="17.33203125" bestFit="1" customWidth="1"/>
    <col min="139" max="139" width="77" bestFit="1" customWidth="1"/>
    <col min="140" max="140" width="9.6640625" bestFit="1" customWidth="1"/>
    <col min="141" max="141" width="75" bestFit="1" customWidth="1"/>
  </cols>
  <sheetData>
    <row r="1" spans="1:143" s="18" customFormat="1" ht="58.5" x14ac:dyDescent="0.3">
      <c r="A1" s="7" t="s">
        <v>234</v>
      </c>
      <c r="B1" s="2" t="s">
        <v>151</v>
      </c>
      <c r="C1" s="2" t="s">
        <v>235</v>
      </c>
      <c r="D1" s="2" t="s">
        <v>236</v>
      </c>
      <c r="E1" s="2" t="s">
        <v>237</v>
      </c>
      <c r="F1" s="19" t="s">
        <v>238</v>
      </c>
      <c r="G1" s="2" t="s">
        <v>239</v>
      </c>
      <c r="H1" s="2" t="s">
        <v>240</v>
      </c>
      <c r="I1" s="2" t="s">
        <v>241</v>
      </c>
      <c r="J1" s="2" t="s">
        <v>242</v>
      </c>
      <c r="K1" s="2" t="s">
        <v>243</v>
      </c>
      <c r="L1" s="13" t="s">
        <v>244</v>
      </c>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c r="EA1" s="11"/>
      <c r="EB1" s="11"/>
      <c r="EC1" s="11"/>
      <c r="ED1" s="11"/>
      <c r="EE1" s="11"/>
      <c r="EF1" s="12"/>
      <c r="EG1" s="12"/>
      <c r="EH1" s="12"/>
      <c r="EI1" s="12"/>
      <c r="EJ1" s="12"/>
      <c r="EK1" s="12"/>
      <c r="EL1" s="12"/>
      <c r="EM1" s="12"/>
    </row>
    <row r="2" spans="1:143" s="5" customFormat="1" ht="51.75" hidden="1" x14ac:dyDescent="0.3">
      <c r="A2" s="8">
        <v>1</v>
      </c>
      <c r="B2" s="3" t="s">
        <v>245</v>
      </c>
      <c r="C2" s="3" t="s">
        <v>235</v>
      </c>
      <c r="D2" s="3" t="s">
        <v>236</v>
      </c>
      <c r="E2" s="3" t="s">
        <v>237</v>
      </c>
      <c r="F2" s="3" t="str">
        <f>B2</f>
        <v>HP Clothes Dryer</v>
      </c>
      <c r="G2" s="3" t="s">
        <v>239</v>
      </c>
      <c r="H2" s="3" t="s">
        <v>240</v>
      </c>
      <c r="I2" s="3" t="s">
        <v>241</v>
      </c>
      <c r="J2" s="131" t="s">
        <v>242</v>
      </c>
      <c r="K2" s="131" t="s">
        <v>243</v>
      </c>
      <c r="L2" s="14" t="s">
        <v>246</v>
      </c>
      <c r="M2" s="3" t="s">
        <v>247</v>
      </c>
      <c r="N2" s="3" t="s">
        <v>248</v>
      </c>
      <c r="O2" s="3" t="s">
        <v>249</v>
      </c>
      <c r="P2" s="3" t="s">
        <v>250</v>
      </c>
      <c r="Q2" s="3" t="s">
        <v>251</v>
      </c>
      <c r="R2" s="3" t="s">
        <v>252</v>
      </c>
      <c r="S2" s="3" t="s">
        <v>253</v>
      </c>
      <c r="T2" s="3" t="s">
        <v>254</v>
      </c>
      <c r="U2" s="3" t="s">
        <v>255</v>
      </c>
      <c r="V2" s="3" t="s">
        <v>256</v>
      </c>
      <c r="W2" s="3" t="s">
        <v>257</v>
      </c>
      <c r="X2" s="3" t="s">
        <v>258</v>
      </c>
      <c r="Y2" s="3" t="s">
        <v>259</v>
      </c>
      <c r="Z2" s="3" t="s">
        <v>260</v>
      </c>
      <c r="AA2" s="3" t="s">
        <v>261</v>
      </c>
      <c r="AB2" s="3" t="s">
        <v>262</v>
      </c>
      <c r="AC2" s="3" t="s">
        <v>263</v>
      </c>
      <c r="AD2" s="3" t="s">
        <v>264</v>
      </c>
      <c r="AE2" s="3" t="s">
        <v>265</v>
      </c>
      <c r="AF2" s="3" t="s">
        <v>266</v>
      </c>
      <c r="AG2" s="3" t="s">
        <v>267</v>
      </c>
      <c r="AH2" s="3" t="s">
        <v>268</v>
      </c>
      <c r="AI2" s="3" t="s">
        <v>269</v>
      </c>
      <c r="AJ2" s="3" t="s">
        <v>270</v>
      </c>
      <c r="AK2" s="3" t="s">
        <v>271</v>
      </c>
      <c r="AL2" s="3" t="s">
        <v>272</v>
      </c>
      <c r="AM2" s="3" t="s">
        <v>273</v>
      </c>
      <c r="AN2" s="3" t="s">
        <v>274</v>
      </c>
      <c r="AO2" s="3" t="s">
        <v>275</v>
      </c>
      <c r="AP2" s="3" t="s">
        <v>276</v>
      </c>
      <c r="AQ2" s="3" t="s">
        <v>277</v>
      </c>
      <c r="AR2" s="3" t="s">
        <v>278</v>
      </c>
      <c r="AS2" s="3" t="s">
        <v>279</v>
      </c>
      <c r="AT2" s="3" t="s">
        <v>280</v>
      </c>
      <c r="AU2" s="3" t="s">
        <v>281</v>
      </c>
      <c r="AV2" s="3" t="s">
        <v>282</v>
      </c>
      <c r="AW2" s="3" t="s">
        <v>283</v>
      </c>
      <c r="AX2" s="3" t="s">
        <v>284</v>
      </c>
      <c r="AY2" s="3" t="s">
        <v>285</v>
      </c>
      <c r="AZ2" s="3" t="s">
        <v>286</v>
      </c>
      <c r="BA2" s="3" t="s">
        <v>287</v>
      </c>
      <c r="BB2" s="3" t="s">
        <v>288</v>
      </c>
      <c r="BC2" s="3" t="s">
        <v>289</v>
      </c>
      <c r="BD2" s="3" t="s">
        <v>290</v>
      </c>
      <c r="BE2" s="3" t="s">
        <v>291</v>
      </c>
      <c r="BF2" s="3" t="s">
        <v>292</v>
      </c>
      <c r="BG2" s="3" t="s">
        <v>293</v>
      </c>
      <c r="BH2" s="3" t="s">
        <v>294</v>
      </c>
      <c r="BI2" s="3" t="s">
        <v>295</v>
      </c>
      <c r="BJ2" s="3" t="s">
        <v>296</v>
      </c>
      <c r="BK2" s="3" t="s">
        <v>297</v>
      </c>
      <c r="BL2" s="3" t="s">
        <v>298</v>
      </c>
      <c r="BM2" s="3" t="s">
        <v>299</v>
      </c>
      <c r="BN2" s="3" t="s">
        <v>300</v>
      </c>
      <c r="BO2" s="3" t="s">
        <v>301</v>
      </c>
      <c r="BP2" s="3" t="s">
        <v>302</v>
      </c>
      <c r="BQ2" s="3" t="s">
        <v>303</v>
      </c>
      <c r="BR2" s="3" t="s">
        <v>304</v>
      </c>
      <c r="BS2" s="3" t="s">
        <v>305</v>
      </c>
      <c r="BT2" s="3" t="s">
        <v>306</v>
      </c>
      <c r="BU2" s="3" t="s">
        <v>307</v>
      </c>
      <c r="BV2" s="3" t="s">
        <v>308</v>
      </c>
      <c r="BW2" s="3" t="s">
        <v>309</v>
      </c>
      <c r="BX2" s="3" t="s">
        <v>310</v>
      </c>
      <c r="BY2" s="3" t="s">
        <v>311</v>
      </c>
      <c r="BZ2" s="3" t="s">
        <v>312</v>
      </c>
      <c r="CA2" s="3" t="s">
        <v>313</v>
      </c>
      <c r="CB2" s="3" t="s">
        <v>314</v>
      </c>
      <c r="CC2" s="3" t="s">
        <v>315</v>
      </c>
      <c r="CD2" s="3" t="s">
        <v>316</v>
      </c>
      <c r="CE2" s="3" t="s">
        <v>317</v>
      </c>
      <c r="CF2" s="3" t="s">
        <v>318</v>
      </c>
      <c r="CG2" s="3" t="s">
        <v>319</v>
      </c>
      <c r="CH2" s="3" t="s">
        <v>320</v>
      </c>
      <c r="CI2" s="3" t="s">
        <v>321</v>
      </c>
      <c r="CJ2" s="3" t="s">
        <v>322</v>
      </c>
      <c r="CK2" s="3" t="s">
        <v>323</v>
      </c>
      <c r="CL2" s="3" t="s">
        <v>324</v>
      </c>
      <c r="CM2" s="3" t="s">
        <v>325</v>
      </c>
      <c r="CN2" s="3" t="s">
        <v>326</v>
      </c>
      <c r="CO2" s="3" t="s">
        <v>327</v>
      </c>
      <c r="CP2" s="3" t="s">
        <v>328</v>
      </c>
      <c r="CQ2" s="3" t="s">
        <v>329</v>
      </c>
      <c r="CR2" s="3" t="s">
        <v>330</v>
      </c>
      <c r="CS2" s="3" t="s">
        <v>331</v>
      </c>
      <c r="CT2" s="3" t="s">
        <v>332</v>
      </c>
      <c r="CU2" s="3" t="s">
        <v>333</v>
      </c>
      <c r="CV2" s="3" t="s">
        <v>334</v>
      </c>
      <c r="CW2" s="3" t="s">
        <v>335</v>
      </c>
      <c r="CX2" s="3" t="s">
        <v>336</v>
      </c>
      <c r="CY2" s="3" t="s">
        <v>337</v>
      </c>
      <c r="CZ2" s="3" t="s">
        <v>338</v>
      </c>
      <c r="DA2" s="3" t="s">
        <v>339</v>
      </c>
      <c r="DB2" s="3" t="s">
        <v>340</v>
      </c>
      <c r="DC2" s="3" t="s">
        <v>341</v>
      </c>
      <c r="DD2" s="3" t="s">
        <v>342</v>
      </c>
      <c r="DE2" s="3" t="s">
        <v>343</v>
      </c>
      <c r="DF2" s="3" t="s">
        <v>344</v>
      </c>
      <c r="DG2" s="3" t="s">
        <v>345</v>
      </c>
      <c r="DH2" s="3" t="s">
        <v>346</v>
      </c>
      <c r="DI2" s="3" t="s">
        <v>347</v>
      </c>
      <c r="DJ2" s="3" t="s">
        <v>348</v>
      </c>
      <c r="DK2" s="3" t="s">
        <v>349</v>
      </c>
      <c r="DL2" s="3" t="s">
        <v>350</v>
      </c>
      <c r="DM2" s="3" t="s">
        <v>351</v>
      </c>
      <c r="DN2" s="3" t="s">
        <v>352</v>
      </c>
      <c r="DO2" s="3" t="s">
        <v>353</v>
      </c>
      <c r="DP2" s="3" t="s">
        <v>354</v>
      </c>
      <c r="DQ2" s="3" t="s">
        <v>355</v>
      </c>
      <c r="DR2" s="3" t="s">
        <v>356</v>
      </c>
      <c r="DS2" s="3" t="s">
        <v>357</v>
      </c>
      <c r="DT2" s="3" t="s">
        <v>358</v>
      </c>
      <c r="DU2" s="3" t="s">
        <v>359</v>
      </c>
      <c r="DV2" s="3" t="s">
        <v>360</v>
      </c>
      <c r="DW2" s="3" t="s">
        <v>361</v>
      </c>
      <c r="DX2" s="3" t="s">
        <v>362</v>
      </c>
      <c r="DY2" s="3" t="s">
        <v>363</v>
      </c>
      <c r="DZ2" s="3" t="s">
        <v>364</v>
      </c>
      <c r="EA2" s="3" t="s">
        <v>365</v>
      </c>
      <c r="EB2" s="3" t="s">
        <v>366</v>
      </c>
      <c r="EC2" s="3" t="s">
        <v>367</v>
      </c>
      <c r="ED2" s="3" t="s">
        <v>368</v>
      </c>
      <c r="EE2" s="3" t="s">
        <v>369</v>
      </c>
      <c r="EF2" s="4" t="s">
        <v>370</v>
      </c>
      <c r="EG2" s="4" t="s">
        <v>371</v>
      </c>
      <c r="EH2" s="4" t="s">
        <v>372</v>
      </c>
      <c r="EI2" s="4" t="s">
        <v>373</v>
      </c>
      <c r="EJ2" s="4"/>
      <c r="EK2" s="4"/>
      <c r="EL2" s="4"/>
      <c r="EM2" s="4"/>
    </row>
    <row r="3" spans="1:143" s="5" customFormat="1" hidden="1" x14ac:dyDescent="0.3">
      <c r="A3" s="9">
        <f>A2+1</f>
        <v>2</v>
      </c>
      <c r="B3" s="5" t="s">
        <v>374</v>
      </c>
      <c r="C3" s="5" t="s">
        <v>183</v>
      </c>
      <c r="D3" s="5" t="s">
        <v>184</v>
      </c>
      <c r="F3" s="20" t="str">
        <f>_xlfn.CONCAT(C3:E3)</f>
        <v>Natural Gas Clothes DryerStandard Size Heat Pump Clothes Dryer, Ventless</v>
      </c>
      <c r="G3" s="5">
        <f t="shared" ref="G3:H6" si="0">AP3</f>
        <v>-266</v>
      </c>
      <c r="H3" s="5">
        <f t="shared" si="0"/>
        <v>12.6</v>
      </c>
      <c r="I3" s="5">
        <f t="shared" ref="I3:I6" si="1">BE3</f>
        <v>12</v>
      </c>
      <c r="J3" s="132">
        <f>INDEX(L3:EI3,MATCH("Measure Total Cost 1st Baseline",$L$2:$EI$2,0))</f>
        <v>933.74</v>
      </c>
      <c r="K3" s="132">
        <f>INDEX(L3:EI3,MATCH("Measure - Labor Cost",$L$2:$EI$2,0))+INDEX(L3:EI3,MATCH("Measure - Material Cost",$L$2:$EI$2,0))</f>
        <v>1802.88</v>
      </c>
      <c r="L3" s="15" t="s">
        <v>375</v>
      </c>
      <c r="M3" s="5" t="s">
        <v>161</v>
      </c>
      <c r="N3" s="5" t="s">
        <v>376</v>
      </c>
      <c r="O3" s="5" t="s">
        <v>377</v>
      </c>
      <c r="P3" s="5" t="s">
        <v>378</v>
      </c>
      <c r="R3" s="5" t="s">
        <v>379</v>
      </c>
      <c r="S3" s="5" t="s">
        <v>380</v>
      </c>
      <c r="T3" s="5" t="s">
        <v>380</v>
      </c>
      <c r="U3" s="5" t="s">
        <v>381</v>
      </c>
      <c r="V3" s="5" t="s">
        <v>382</v>
      </c>
      <c r="W3" s="5" t="s">
        <v>383</v>
      </c>
      <c r="X3" s="5" t="s">
        <v>162</v>
      </c>
      <c r="Y3" s="5" t="s">
        <v>384</v>
      </c>
      <c r="Z3" s="5" t="s">
        <v>125</v>
      </c>
      <c r="AA3" s="5" t="s">
        <v>385</v>
      </c>
      <c r="AB3" s="5" t="s">
        <v>386</v>
      </c>
      <c r="AC3" s="5" t="s">
        <v>387</v>
      </c>
      <c r="AD3" s="5" t="s">
        <v>387</v>
      </c>
      <c r="AE3" s="5" t="s">
        <v>388</v>
      </c>
      <c r="AF3" s="5" t="s">
        <v>389</v>
      </c>
      <c r="AG3" s="5" t="s">
        <v>387</v>
      </c>
      <c r="AH3" s="5" t="s">
        <v>237</v>
      </c>
      <c r="AI3" s="5" t="s">
        <v>390</v>
      </c>
      <c r="AJ3" s="5" t="s">
        <v>387</v>
      </c>
      <c r="AK3" s="5" t="s">
        <v>391</v>
      </c>
      <c r="AL3" s="5" t="s">
        <v>392</v>
      </c>
      <c r="AM3" s="5" t="s">
        <v>393</v>
      </c>
      <c r="AN3" s="5" t="s">
        <v>386</v>
      </c>
      <c r="AO3" s="5">
        <v>0</v>
      </c>
      <c r="AP3" s="5">
        <v>-266</v>
      </c>
      <c r="AQ3" s="5">
        <v>12.6</v>
      </c>
      <c r="AR3" s="5">
        <v>0</v>
      </c>
      <c r="AS3" s="5">
        <v>0</v>
      </c>
      <c r="AT3" s="5">
        <v>0</v>
      </c>
      <c r="AU3" s="5">
        <v>0</v>
      </c>
      <c r="AV3" s="5">
        <v>869.14</v>
      </c>
      <c r="AW3" s="5">
        <v>933.74</v>
      </c>
      <c r="AX3" s="5">
        <v>227.75</v>
      </c>
      <c r="AY3" s="5">
        <v>1575.13</v>
      </c>
      <c r="AZ3" s="5">
        <v>0</v>
      </c>
      <c r="BA3" s="5">
        <v>0</v>
      </c>
      <c r="BB3" s="5">
        <v>0</v>
      </c>
      <c r="BC3" s="5" t="s">
        <v>382</v>
      </c>
      <c r="BD3" s="5" t="s">
        <v>394</v>
      </c>
      <c r="BE3" s="5">
        <v>12</v>
      </c>
      <c r="BG3" s="5">
        <v>0</v>
      </c>
      <c r="BH3" s="5">
        <v>12</v>
      </c>
      <c r="BI3" s="5">
        <v>0</v>
      </c>
      <c r="BJ3" s="5">
        <v>0</v>
      </c>
      <c r="BK3" s="5">
        <v>42.7</v>
      </c>
      <c r="BL3" s="5">
        <v>8.27</v>
      </c>
      <c r="BM3" s="5">
        <v>0</v>
      </c>
      <c r="BN3" s="5">
        <v>0</v>
      </c>
      <c r="BO3" s="5">
        <v>0</v>
      </c>
      <c r="BP3" s="5">
        <v>0</v>
      </c>
      <c r="BQ3" s="5">
        <v>309</v>
      </c>
      <c r="BR3" s="5">
        <v>-4.3600000000000003</v>
      </c>
      <c r="BS3" s="5" t="s">
        <v>395</v>
      </c>
      <c r="BT3" s="5" t="s">
        <v>396</v>
      </c>
      <c r="BU3" s="5">
        <v>1</v>
      </c>
      <c r="BV3" s="5">
        <v>1</v>
      </c>
      <c r="BW3" s="5">
        <v>1</v>
      </c>
      <c r="BX3" s="5">
        <v>1</v>
      </c>
      <c r="BY3" s="5" t="s">
        <v>397</v>
      </c>
      <c r="BZ3" s="5">
        <v>1</v>
      </c>
      <c r="CA3" s="5">
        <v>0</v>
      </c>
      <c r="CB3" s="5" t="s">
        <v>398</v>
      </c>
      <c r="CC3" s="5" t="s">
        <v>399</v>
      </c>
      <c r="CD3" s="5">
        <v>0</v>
      </c>
      <c r="CE3" s="5">
        <v>79.06</v>
      </c>
      <c r="CF3" s="5">
        <v>0</v>
      </c>
      <c r="CG3" s="5">
        <v>0</v>
      </c>
      <c r="CI3" s="5">
        <v>0</v>
      </c>
      <c r="CO3" s="5" t="s">
        <v>389</v>
      </c>
      <c r="CP3" s="5" t="b">
        <v>0</v>
      </c>
      <c r="CQ3" s="5" t="s">
        <v>400</v>
      </c>
      <c r="CR3" s="5" t="s">
        <v>401</v>
      </c>
      <c r="CS3" s="5">
        <v>0</v>
      </c>
      <c r="CT3" s="5">
        <v>199.35</v>
      </c>
      <c r="CU3" s="5">
        <v>1213.8699999999999</v>
      </c>
      <c r="CV3" s="5">
        <v>314.89999999999998</v>
      </c>
      <c r="CW3" s="5">
        <v>0.16</v>
      </c>
      <c r="CX3" s="5">
        <v>0.63</v>
      </c>
      <c r="CY3" s="5">
        <v>-115.55</v>
      </c>
      <c r="CZ3" s="5">
        <v>0</v>
      </c>
      <c r="DA3" s="5">
        <v>0</v>
      </c>
      <c r="DB3" s="5">
        <v>79.06</v>
      </c>
      <c r="DD3" s="5">
        <v>0</v>
      </c>
      <c r="DE3" s="5">
        <v>0</v>
      </c>
      <c r="DF3" s="5">
        <v>0</v>
      </c>
      <c r="DG3" s="5">
        <v>0</v>
      </c>
      <c r="DH3" s="5">
        <v>0</v>
      </c>
      <c r="DI3" s="5">
        <v>0</v>
      </c>
      <c r="DM3" s="5" t="s">
        <v>402</v>
      </c>
      <c r="DN3" s="5" t="s">
        <v>402</v>
      </c>
      <c r="DO3" s="5" t="s">
        <v>402</v>
      </c>
      <c r="DP3" s="5" t="s">
        <v>403</v>
      </c>
      <c r="DQ3" s="5" t="s">
        <v>404</v>
      </c>
      <c r="DR3" s="5" t="s">
        <v>404</v>
      </c>
      <c r="DS3" s="5" t="s">
        <v>405</v>
      </c>
      <c r="DT3" s="5" t="s">
        <v>406</v>
      </c>
      <c r="DU3" s="5" t="s">
        <v>387</v>
      </c>
      <c r="DX3" s="5" t="s">
        <v>10</v>
      </c>
      <c r="DY3" s="5" t="s">
        <v>407</v>
      </c>
      <c r="DZ3" s="5" t="s">
        <v>382</v>
      </c>
      <c r="EC3" s="5" t="s">
        <v>408</v>
      </c>
      <c r="ED3" s="5" t="s">
        <v>409</v>
      </c>
      <c r="EE3" s="5" t="s">
        <v>161</v>
      </c>
      <c r="EF3" s="5" t="s">
        <v>410</v>
      </c>
      <c r="EG3" s="5">
        <v>45292</v>
      </c>
      <c r="EI3" s="5" t="s">
        <v>411</v>
      </c>
    </row>
    <row r="4" spans="1:143" s="5" customFormat="1" hidden="1" x14ac:dyDescent="0.3">
      <c r="A4" s="9">
        <f t="shared" ref="A4:A14" si="2">A3+1</f>
        <v>3</v>
      </c>
      <c r="B4" s="5" t="s">
        <v>374</v>
      </c>
      <c r="C4" s="5" t="s">
        <v>183</v>
      </c>
      <c r="D4" s="5" t="s">
        <v>185</v>
      </c>
      <c r="F4" s="20" t="str">
        <f>_xlfn.CONCAT(C4:E4)</f>
        <v>Natural Gas Clothes DryerStandard Size Heat Pump Clothes Dryer, Vented</v>
      </c>
      <c r="G4" s="5">
        <f t="shared" si="0"/>
        <v>-261</v>
      </c>
      <c r="H4" s="5">
        <f t="shared" si="0"/>
        <v>15</v>
      </c>
      <c r="I4" s="5">
        <f t="shared" si="1"/>
        <v>12</v>
      </c>
      <c r="J4" s="132">
        <f>INDEX(L4:EI4,MATCH("Measure Total Cost 1st Baseline",$L$2:$EI$2,0))</f>
        <v>933.74</v>
      </c>
      <c r="K4" s="132">
        <f>INDEX(L4:EI4,MATCH("Measure - Labor Cost",$L$2:$EI$2,0))+INDEX(L4:EI4,MATCH("Measure - Material Cost",$L$2:$EI$2,0))</f>
        <v>1802.88</v>
      </c>
      <c r="L4" s="15" t="s">
        <v>375</v>
      </c>
      <c r="M4" s="5" t="s">
        <v>161</v>
      </c>
      <c r="N4" s="5" t="s">
        <v>376</v>
      </c>
      <c r="O4" s="5" t="s">
        <v>412</v>
      </c>
      <c r="P4" s="5" t="s">
        <v>378</v>
      </c>
      <c r="R4" s="5" t="s">
        <v>413</v>
      </c>
      <c r="S4" s="5" t="s">
        <v>380</v>
      </c>
      <c r="T4" s="5" t="s">
        <v>380</v>
      </c>
      <c r="U4" s="5" t="s">
        <v>381</v>
      </c>
      <c r="V4" s="5" t="s">
        <v>382</v>
      </c>
      <c r="W4" s="5" t="s">
        <v>383</v>
      </c>
      <c r="X4" s="5" t="s">
        <v>162</v>
      </c>
      <c r="Y4" s="5" t="s">
        <v>384</v>
      </c>
      <c r="Z4" s="5" t="s">
        <v>125</v>
      </c>
      <c r="AA4" s="5" t="s">
        <v>385</v>
      </c>
      <c r="AB4" s="5" t="s">
        <v>386</v>
      </c>
      <c r="AC4" s="5" t="s">
        <v>387</v>
      </c>
      <c r="AD4" s="5" t="s">
        <v>387</v>
      </c>
      <c r="AE4" s="5" t="s">
        <v>414</v>
      </c>
      <c r="AF4" s="5" t="s">
        <v>389</v>
      </c>
      <c r="AG4" s="5" t="s">
        <v>387</v>
      </c>
      <c r="AH4" s="5" t="s">
        <v>237</v>
      </c>
      <c r="AI4" s="5" t="s">
        <v>390</v>
      </c>
      <c r="AJ4" s="5" t="s">
        <v>387</v>
      </c>
      <c r="AK4" s="5" t="s">
        <v>391</v>
      </c>
      <c r="AL4" s="5" t="s">
        <v>392</v>
      </c>
      <c r="AM4" s="5" t="s">
        <v>393</v>
      </c>
      <c r="AN4" s="5" t="s">
        <v>386</v>
      </c>
      <c r="AO4" s="5">
        <v>0</v>
      </c>
      <c r="AP4" s="5">
        <v>-261</v>
      </c>
      <c r="AQ4" s="5">
        <v>15</v>
      </c>
      <c r="AR4" s="5">
        <v>0</v>
      </c>
      <c r="AS4" s="5">
        <v>0</v>
      </c>
      <c r="AT4" s="5">
        <v>0</v>
      </c>
      <c r="AU4" s="5">
        <v>0</v>
      </c>
      <c r="AV4" s="5">
        <v>869.14</v>
      </c>
      <c r="AW4" s="5">
        <v>933.74</v>
      </c>
      <c r="AX4" s="5">
        <v>227.75</v>
      </c>
      <c r="AY4" s="5">
        <v>1575.13</v>
      </c>
      <c r="AZ4" s="5">
        <v>0</v>
      </c>
      <c r="BA4" s="5">
        <v>0</v>
      </c>
      <c r="BB4" s="5">
        <v>0</v>
      </c>
      <c r="BC4" s="5" t="s">
        <v>382</v>
      </c>
      <c r="BD4" s="5" t="s">
        <v>394</v>
      </c>
      <c r="BE4" s="5">
        <v>12</v>
      </c>
      <c r="BG4" s="5">
        <v>0</v>
      </c>
      <c r="BH4" s="5">
        <v>12</v>
      </c>
      <c r="BI4" s="5">
        <v>0</v>
      </c>
      <c r="BJ4" s="5">
        <v>0</v>
      </c>
      <c r="BK4" s="5">
        <v>53.9</v>
      </c>
      <c r="BL4" s="5">
        <v>14.1</v>
      </c>
      <c r="BM4" s="5">
        <v>0</v>
      </c>
      <c r="BN4" s="5">
        <v>0</v>
      </c>
      <c r="BO4" s="5">
        <v>0</v>
      </c>
      <c r="BP4" s="5">
        <v>0</v>
      </c>
      <c r="BQ4" s="5">
        <v>315</v>
      </c>
      <c r="BR4" s="5">
        <v>-0.872</v>
      </c>
      <c r="BS4" s="5" t="s">
        <v>395</v>
      </c>
      <c r="BT4" s="5" t="s">
        <v>396</v>
      </c>
      <c r="BU4" s="5">
        <v>1</v>
      </c>
      <c r="BV4" s="5">
        <v>1</v>
      </c>
      <c r="BW4" s="5">
        <v>1</v>
      </c>
      <c r="BX4" s="5">
        <v>1</v>
      </c>
      <c r="BY4" s="5" t="s">
        <v>397</v>
      </c>
      <c r="BZ4" s="5">
        <v>1</v>
      </c>
      <c r="CA4" s="5">
        <v>0</v>
      </c>
      <c r="CB4" s="5" t="s">
        <v>398</v>
      </c>
      <c r="CC4" s="5" t="s">
        <v>399</v>
      </c>
      <c r="CD4" s="5">
        <v>0</v>
      </c>
      <c r="CE4" s="5">
        <v>79.06</v>
      </c>
      <c r="CF4" s="5">
        <v>0</v>
      </c>
      <c r="CG4" s="5">
        <v>0</v>
      </c>
      <c r="CI4" s="5">
        <v>0</v>
      </c>
      <c r="CO4" s="5" t="s">
        <v>389</v>
      </c>
      <c r="CP4" s="5" t="b">
        <v>0</v>
      </c>
      <c r="CQ4" s="5" t="s">
        <v>400</v>
      </c>
      <c r="CR4" s="5" t="s">
        <v>401</v>
      </c>
      <c r="CS4" s="5">
        <v>0</v>
      </c>
      <c r="CT4" s="5">
        <v>237.32</v>
      </c>
      <c r="CU4" s="5">
        <v>1209.44</v>
      </c>
      <c r="CV4" s="5">
        <v>310.45999999999998</v>
      </c>
      <c r="CW4" s="5">
        <v>0.2</v>
      </c>
      <c r="CX4" s="5">
        <v>0.76</v>
      </c>
      <c r="CY4" s="5">
        <v>-73.14</v>
      </c>
      <c r="CZ4" s="5">
        <v>0</v>
      </c>
      <c r="DA4" s="5">
        <v>0</v>
      </c>
      <c r="DB4" s="5">
        <v>79.06</v>
      </c>
      <c r="DD4" s="5">
        <v>0</v>
      </c>
      <c r="DE4" s="5">
        <v>0</v>
      </c>
      <c r="DF4" s="5">
        <v>0</v>
      </c>
      <c r="DG4" s="5">
        <v>0</v>
      </c>
      <c r="DH4" s="5">
        <v>0</v>
      </c>
      <c r="DI4" s="5">
        <v>0</v>
      </c>
      <c r="DM4" s="5" t="s">
        <v>402</v>
      </c>
      <c r="DN4" s="5" t="s">
        <v>402</v>
      </c>
      <c r="DO4" s="5" t="s">
        <v>402</v>
      </c>
      <c r="DP4" s="5" t="s">
        <v>403</v>
      </c>
      <c r="DQ4" s="5" t="s">
        <v>404</v>
      </c>
      <c r="DR4" s="5" t="s">
        <v>404</v>
      </c>
      <c r="DS4" s="5" t="s">
        <v>405</v>
      </c>
      <c r="DT4" s="5" t="s">
        <v>406</v>
      </c>
      <c r="DU4" s="5" t="s">
        <v>387</v>
      </c>
      <c r="DX4" s="5" t="s">
        <v>10</v>
      </c>
      <c r="DY4" s="5" t="s">
        <v>407</v>
      </c>
      <c r="DZ4" s="5" t="s">
        <v>382</v>
      </c>
      <c r="EC4" s="5" t="s">
        <v>408</v>
      </c>
      <c r="ED4" s="5" t="s">
        <v>415</v>
      </c>
      <c r="EE4" s="5" t="s">
        <v>161</v>
      </c>
      <c r="EF4" s="5" t="s">
        <v>410</v>
      </c>
      <c r="EG4" s="5">
        <v>45292</v>
      </c>
      <c r="EI4" s="5" t="s">
        <v>416</v>
      </c>
    </row>
    <row r="5" spans="1:143" s="5" customFormat="1" hidden="1" x14ac:dyDescent="0.3">
      <c r="A5" s="9">
        <f t="shared" si="2"/>
        <v>4</v>
      </c>
      <c r="B5" s="5" t="s">
        <v>374</v>
      </c>
      <c r="C5" s="5" t="s">
        <v>183</v>
      </c>
      <c r="D5" s="5" t="s">
        <v>187</v>
      </c>
      <c r="F5" s="20" t="str">
        <f>_xlfn.CONCAT(C5:E5)</f>
        <v>Natural Gas Clothes DryerCompact Size Heat Pump Clothes Dryer, Ventless</v>
      </c>
      <c r="G5" s="5">
        <f t="shared" si="0"/>
        <v>-60.8</v>
      </c>
      <c r="H5" s="5">
        <f t="shared" si="0"/>
        <v>9.73</v>
      </c>
      <c r="I5" s="5">
        <f t="shared" si="1"/>
        <v>12</v>
      </c>
      <c r="J5" s="132">
        <f>INDEX(L5:EI5,MATCH("Measure Total Cost 1st Baseline",$L$2:$EI$2,0))</f>
        <v>825.11</v>
      </c>
      <c r="K5" s="132">
        <f>INDEX(L5:EI5,MATCH("Measure - Labor Cost",$L$2:$EI$2,0))+INDEX(L5:EI5,MATCH("Measure - Material Cost",$L$2:$EI$2,0))</f>
        <v>1694.25</v>
      </c>
      <c r="L5" s="15" t="s">
        <v>375</v>
      </c>
      <c r="M5" s="5" t="s">
        <v>161</v>
      </c>
      <c r="N5" s="5" t="s">
        <v>376</v>
      </c>
      <c r="O5" s="5" t="s">
        <v>417</v>
      </c>
      <c r="P5" s="5" t="s">
        <v>378</v>
      </c>
      <c r="R5" s="5" t="s">
        <v>418</v>
      </c>
      <c r="S5" s="5" t="s">
        <v>380</v>
      </c>
      <c r="T5" s="5" t="s">
        <v>380</v>
      </c>
      <c r="U5" s="5" t="s">
        <v>381</v>
      </c>
      <c r="V5" s="5" t="s">
        <v>382</v>
      </c>
      <c r="W5" s="5" t="s">
        <v>383</v>
      </c>
      <c r="X5" s="5" t="s">
        <v>162</v>
      </c>
      <c r="Y5" s="5" t="s">
        <v>384</v>
      </c>
      <c r="Z5" s="5" t="s">
        <v>125</v>
      </c>
      <c r="AA5" s="5" t="s">
        <v>385</v>
      </c>
      <c r="AB5" s="5" t="s">
        <v>386</v>
      </c>
      <c r="AC5" s="5" t="s">
        <v>387</v>
      </c>
      <c r="AD5" s="5" t="s">
        <v>387</v>
      </c>
      <c r="AE5" s="5" t="s">
        <v>388</v>
      </c>
      <c r="AF5" s="5" t="s">
        <v>419</v>
      </c>
      <c r="AG5" s="5">
        <v>120</v>
      </c>
      <c r="AH5" s="5" t="s">
        <v>237</v>
      </c>
      <c r="AI5" s="5" t="s">
        <v>390</v>
      </c>
      <c r="AJ5" s="5" t="s">
        <v>387</v>
      </c>
      <c r="AK5" s="5" t="s">
        <v>391</v>
      </c>
      <c r="AL5" s="5" t="s">
        <v>392</v>
      </c>
      <c r="AM5" s="5" t="s">
        <v>393</v>
      </c>
      <c r="AN5" s="5" t="s">
        <v>386</v>
      </c>
      <c r="AO5" s="5">
        <v>0</v>
      </c>
      <c r="AP5" s="5">
        <v>-60.8</v>
      </c>
      <c r="AQ5" s="5">
        <v>9.73</v>
      </c>
      <c r="AR5" s="5">
        <v>0</v>
      </c>
      <c r="AS5" s="5">
        <v>0</v>
      </c>
      <c r="AT5" s="5">
        <v>0</v>
      </c>
      <c r="AU5" s="5">
        <v>0</v>
      </c>
      <c r="AV5" s="5">
        <v>869.14</v>
      </c>
      <c r="AW5" s="5">
        <v>825.11</v>
      </c>
      <c r="AX5" s="5">
        <v>227.75</v>
      </c>
      <c r="AY5" s="5">
        <v>1466.5</v>
      </c>
      <c r="AZ5" s="5">
        <v>0</v>
      </c>
      <c r="BA5" s="5">
        <v>0</v>
      </c>
      <c r="BB5" s="5">
        <v>0</v>
      </c>
      <c r="BC5" s="5" t="s">
        <v>382</v>
      </c>
      <c r="BD5" s="5" t="s">
        <v>394</v>
      </c>
      <c r="BE5" s="5">
        <v>12</v>
      </c>
      <c r="BG5" s="5">
        <v>0</v>
      </c>
      <c r="BH5" s="5">
        <v>12</v>
      </c>
      <c r="BI5" s="5">
        <v>0</v>
      </c>
      <c r="BJ5" s="5">
        <v>0</v>
      </c>
      <c r="BK5" s="5">
        <v>42.7</v>
      </c>
      <c r="BL5" s="5">
        <v>8.27</v>
      </c>
      <c r="BM5" s="5">
        <v>0</v>
      </c>
      <c r="BN5" s="5">
        <v>0</v>
      </c>
      <c r="BO5" s="5">
        <v>0</v>
      </c>
      <c r="BP5" s="5">
        <v>0</v>
      </c>
      <c r="BQ5" s="5">
        <v>104</v>
      </c>
      <c r="BR5" s="5">
        <v>-1.46</v>
      </c>
      <c r="BS5" s="5" t="s">
        <v>395</v>
      </c>
      <c r="BT5" s="5" t="s">
        <v>396</v>
      </c>
      <c r="BU5" s="5">
        <v>1</v>
      </c>
      <c r="BV5" s="5">
        <v>1</v>
      </c>
      <c r="BW5" s="5">
        <v>1</v>
      </c>
      <c r="BX5" s="5">
        <v>1</v>
      </c>
      <c r="BY5" s="5" t="s">
        <v>397</v>
      </c>
      <c r="BZ5" s="5">
        <v>1</v>
      </c>
      <c r="CA5" s="5">
        <v>0</v>
      </c>
      <c r="CB5" s="5" t="s">
        <v>398</v>
      </c>
      <c r="CC5" s="5" t="s">
        <v>399</v>
      </c>
      <c r="CD5" s="5">
        <v>0</v>
      </c>
      <c r="CE5" s="5">
        <v>79.06</v>
      </c>
      <c r="CF5" s="5">
        <v>0</v>
      </c>
      <c r="CG5" s="5">
        <v>0</v>
      </c>
      <c r="CI5" s="5">
        <v>0</v>
      </c>
      <c r="CO5" s="5" t="s">
        <v>389</v>
      </c>
      <c r="CP5" s="5" t="b">
        <v>0</v>
      </c>
      <c r="CQ5" s="5" t="s">
        <v>400</v>
      </c>
      <c r="CR5" s="5" t="s">
        <v>401</v>
      </c>
      <c r="CS5" s="5">
        <v>0</v>
      </c>
      <c r="CT5" s="5">
        <v>153.94</v>
      </c>
      <c r="CU5" s="5">
        <v>927.36</v>
      </c>
      <c r="CV5" s="5">
        <v>132.97</v>
      </c>
      <c r="CW5" s="5">
        <v>0.17</v>
      </c>
      <c r="CX5" s="5">
        <v>1.1599999999999999</v>
      </c>
      <c r="CY5" s="5">
        <v>20.98</v>
      </c>
      <c r="CZ5" s="5">
        <v>0</v>
      </c>
      <c r="DA5" s="5">
        <v>0</v>
      </c>
      <c r="DB5" s="5">
        <v>79.06</v>
      </c>
      <c r="DD5" s="5">
        <v>0</v>
      </c>
      <c r="DE5" s="5">
        <v>0</v>
      </c>
      <c r="DF5" s="5">
        <v>0</v>
      </c>
      <c r="DG5" s="5">
        <v>0</v>
      </c>
      <c r="DH5" s="5">
        <v>0</v>
      </c>
      <c r="DI5" s="5">
        <v>0</v>
      </c>
      <c r="DM5" s="5" t="s">
        <v>402</v>
      </c>
      <c r="DN5" s="5" t="s">
        <v>402</v>
      </c>
      <c r="DO5" s="5" t="s">
        <v>402</v>
      </c>
      <c r="DP5" s="5" t="s">
        <v>403</v>
      </c>
      <c r="DQ5" s="5" t="s">
        <v>404</v>
      </c>
      <c r="DR5" s="5" t="s">
        <v>404</v>
      </c>
      <c r="DS5" s="5" t="s">
        <v>405</v>
      </c>
      <c r="DT5" s="5" t="s">
        <v>406</v>
      </c>
      <c r="DU5" s="5" t="s">
        <v>387</v>
      </c>
      <c r="DX5" s="5" t="s">
        <v>10</v>
      </c>
      <c r="DY5" s="5" t="s">
        <v>407</v>
      </c>
      <c r="DZ5" s="5" t="s">
        <v>382</v>
      </c>
      <c r="EC5" s="5" t="s">
        <v>408</v>
      </c>
      <c r="ED5" s="5" t="s">
        <v>420</v>
      </c>
      <c r="EE5" s="5" t="s">
        <v>161</v>
      </c>
      <c r="EF5" s="5" t="s">
        <v>410</v>
      </c>
      <c r="EG5" s="5">
        <v>45292</v>
      </c>
      <c r="EI5" s="5" t="s">
        <v>421</v>
      </c>
    </row>
    <row r="6" spans="1:143" s="5" customFormat="1" hidden="1" x14ac:dyDescent="0.3">
      <c r="A6" s="9">
        <f t="shared" si="2"/>
        <v>5</v>
      </c>
      <c r="B6" s="5" t="s">
        <v>374</v>
      </c>
      <c r="C6" s="5" t="s">
        <v>183</v>
      </c>
      <c r="D6" s="5" t="s">
        <v>189</v>
      </c>
      <c r="F6" s="20" t="str">
        <f>_xlfn.CONCAT(C6:E6)</f>
        <v xml:space="preserve">Natural Gas Clothes DryerCompact Size Heat Pump Clothes Dryer, Vented </v>
      </c>
      <c r="G6" s="5">
        <f t="shared" si="0"/>
        <v>-51.8</v>
      </c>
      <c r="H6" s="5">
        <f t="shared" si="0"/>
        <v>14.4</v>
      </c>
      <c r="I6" s="5">
        <f t="shared" si="1"/>
        <v>12</v>
      </c>
      <c r="J6" s="132">
        <f>INDEX(L6:EI6,MATCH("Measure Total Cost 1st Baseline",$L$2:$EI$2,0))</f>
        <v>825.11</v>
      </c>
      <c r="K6" s="132">
        <f>INDEX(L6:EI6,MATCH("Measure - Labor Cost",$L$2:$EI$2,0))+INDEX(L6:EI6,MATCH("Measure - Material Cost",$L$2:$EI$2,0))</f>
        <v>1694.25</v>
      </c>
      <c r="L6" s="15" t="s">
        <v>375</v>
      </c>
      <c r="M6" s="5" t="s">
        <v>161</v>
      </c>
      <c r="N6" s="5" t="s">
        <v>376</v>
      </c>
      <c r="O6" s="5" t="s">
        <v>422</v>
      </c>
      <c r="P6" s="5" t="s">
        <v>378</v>
      </c>
      <c r="R6" s="5" t="s">
        <v>423</v>
      </c>
      <c r="S6" s="5" t="s">
        <v>380</v>
      </c>
      <c r="T6" s="5" t="s">
        <v>380</v>
      </c>
      <c r="U6" s="5" t="s">
        <v>381</v>
      </c>
      <c r="V6" s="5" t="s">
        <v>382</v>
      </c>
      <c r="W6" s="5" t="s">
        <v>383</v>
      </c>
      <c r="X6" s="5" t="s">
        <v>162</v>
      </c>
      <c r="Y6" s="5" t="s">
        <v>384</v>
      </c>
      <c r="Z6" s="5" t="s">
        <v>125</v>
      </c>
      <c r="AA6" s="5" t="s">
        <v>385</v>
      </c>
      <c r="AB6" s="5" t="s">
        <v>386</v>
      </c>
      <c r="AC6" s="5" t="s">
        <v>387</v>
      </c>
      <c r="AD6" s="5" t="s">
        <v>387</v>
      </c>
      <c r="AE6" s="5" t="s">
        <v>414</v>
      </c>
      <c r="AF6" s="5" t="s">
        <v>419</v>
      </c>
      <c r="AG6" s="5">
        <v>120</v>
      </c>
      <c r="AH6" s="5" t="s">
        <v>237</v>
      </c>
      <c r="AI6" s="5" t="s">
        <v>390</v>
      </c>
      <c r="AJ6" s="5" t="s">
        <v>387</v>
      </c>
      <c r="AK6" s="5" t="s">
        <v>391</v>
      </c>
      <c r="AL6" s="5" t="s">
        <v>392</v>
      </c>
      <c r="AM6" s="5" t="s">
        <v>393</v>
      </c>
      <c r="AN6" s="5" t="s">
        <v>386</v>
      </c>
      <c r="AO6" s="5">
        <v>0</v>
      </c>
      <c r="AP6" s="5">
        <v>-51.8</v>
      </c>
      <c r="AQ6" s="5">
        <v>14.4</v>
      </c>
      <c r="AR6" s="5">
        <v>0</v>
      </c>
      <c r="AS6" s="5">
        <v>0</v>
      </c>
      <c r="AT6" s="5">
        <v>0</v>
      </c>
      <c r="AU6" s="5">
        <v>0</v>
      </c>
      <c r="AV6" s="5">
        <v>869.14</v>
      </c>
      <c r="AW6" s="5">
        <v>825.11</v>
      </c>
      <c r="AX6" s="5">
        <v>227.75</v>
      </c>
      <c r="AY6" s="5">
        <v>1466.5</v>
      </c>
      <c r="AZ6" s="5">
        <v>0</v>
      </c>
      <c r="BA6" s="5">
        <v>0</v>
      </c>
      <c r="BB6" s="5">
        <v>0</v>
      </c>
      <c r="BC6" s="5" t="s">
        <v>382</v>
      </c>
      <c r="BD6" s="5" t="s">
        <v>394</v>
      </c>
      <c r="BE6" s="5">
        <v>12</v>
      </c>
      <c r="BG6" s="5">
        <v>0</v>
      </c>
      <c r="BH6" s="5">
        <v>12</v>
      </c>
      <c r="BI6" s="5">
        <v>0</v>
      </c>
      <c r="BJ6" s="5">
        <v>0</v>
      </c>
      <c r="BK6" s="5">
        <v>53.9</v>
      </c>
      <c r="BL6" s="5">
        <v>14.1</v>
      </c>
      <c r="BM6" s="5">
        <v>0</v>
      </c>
      <c r="BN6" s="5">
        <v>0</v>
      </c>
      <c r="BO6" s="5">
        <v>0</v>
      </c>
      <c r="BP6" s="5">
        <v>0</v>
      </c>
      <c r="BQ6" s="5">
        <v>106</v>
      </c>
      <c r="BR6" s="5">
        <v>-0.29199999999999998</v>
      </c>
      <c r="BS6" s="5" t="s">
        <v>395</v>
      </c>
      <c r="BT6" s="5" t="s">
        <v>396</v>
      </c>
      <c r="BU6" s="5">
        <v>1</v>
      </c>
      <c r="BV6" s="5">
        <v>1</v>
      </c>
      <c r="BW6" s="5">
        <v>1</v>
      </c>
      <c r="BX6" s="5">
        <v>1</v>
      </c>
      <c r="BY6" s="5" t="s">
        <v>397</v>
      </c>
      <c r="BZ6" s="5">
        <v>1</v>
      </c>
      <c r="CA6" s="5">
        <v>0</v>
      </c>
      <c r="CB6" s="5" t="s">
        <v>398</v>
      </c>
      <c r="CC6" s="5" t="s">
        <v>399</v>
      </c>
      <c r="CD6" s="5">
        <v>0</v>
      </c>
      <c r="CE6" s="5">
        <v>79.06</v>
      </c>
      <c r="CF6" s="5">
        <v>0</v>
      </c>
      <c r="CG6" s="5">
        <v>0</v>
      </c>
      <c r="CI6" s="5">
        <v>0</v>
      </c>
      <c r="CO6" s="5" t="s">
        <v>389</v>
      </c>
      <c r="CP6" s="5" t="b">
        <v>0</v>
      </c>
      <c r="CQ6" s="5" t="s">
        <v>400</v>
      </c>
      <c r="CR6" s="5" t="s">
        <v>401</v>
      </c>
      <c r="CS6" s="5">
        <v>0</v>
      </c>
      <c r="CT6" s="5">
        <v>227.83</v>
      </c>
      <c r="CU6" s="5">
        <v>919.38</v>
      </c>
      <c r="CV6" s="5">
        <v>124.99</v>
      </c>
      <c r="CW6" s="5">
        <v>0.25</v>
      </c>
      <c r="CX6" s="5">
        <v>1.82</v>
      </c>
      <c r="CY6" s="5">
        <v>102.84</v>
      </c>
      <c r="CZ6" s="5">
        <v>0</v>
      </c>
      <c r="DA6" s="5">
        <v>0</v>
      </c>
      <c r="DB6" s="5">
        <v>79.06</v>
      </c>
      <c r="DD6" s="5">
        <v>0</v>
      </c>
      <c r="DE6" s="5">
        <v>0</v>
      </c>
      <c r="DF6" s="5">
        <v>0</v>
      </c>
      <c r="DG6" s="5">
        <v>0</v>
      </c>
      <c r="DH6" s="5">
        <v>0</v>
      </c>
      <c r="DI6" s="5">
        <v>0</v>
      </c>
      <c r="DM6" s="5" t="s">
        <v>402</v>
      </c>
      <c r="DN6" s="5" t="s">
        <v>402</v>
      </c>
      <c r="DO6" s="5" t="s">
        <v>402</v>
      </c>
      <c r="DP6" s="5" t="s">
        <v>403</v>
      </c>
      <c r="DQ6" s="5" t="s">
        <v>404</v>
      </c>
      <c r="DR6" s="5" t="s">
        <v>404</v>
      </c>
      <c r="DS6" s="5" t="s">
        <v>405</v>
      </c>
      <c r="DT6" s="5" t="s">
        <v>406</v>
      </c>
      <c r="DU6" s="5" t="s">
        <v>387</v>
      </c>
      <c r="DX6" s="5" t="s">
        <v>10</v>
      </c>
      <c r="DY6" s="5" t="s">
        <v>407</v>
      </c>
      <c r="DZ6" s="5" t="s">
        <v>382</v>
      </c>
      <c r="EC6" s="5" t="s">
        <v>408</v>
      </c>
      <c r="ED6" s="5" t="s">
        <v>424</v>
      </c>
      <c r="EE6" s="5" t="s">
        <v>161</v>
      </c>
      <c r="EF6" s="5" t="s">
        <v>410</v>
      </c>
      <c r="EG6" s="5">
        <v>45292</v>
      </c>
      <c r="EI6" s="5" t="s">
        <v>425</v>
      </c>
    </row>
    <row r="7" spans="1:143" s="5" customFormat="1" ht="34.5" hidden="1" x14ac:dyDescent="0.3">
      <c r="A7" s="8">
        <f t="shared" si="2"/>
        <v>6</v>
      </c>
      <c r="B7" s="3" t="s">
        <v>426</v>
      </c>
      <c r="C7" s="3" t="s">
        <v>235</v>
      </c>
      <c r="D7" s="3" t="s">
        <v>236</v>
      </c>
      <c r="E7" s="3"/>
      <c r="F7" s="3" t="str">
        <f>B7</f>
        <v>Smart Thermos</v>
      </c>
      <c r="G7" s="3" t="s">
        <v>239</v>
      </c>
      <c r="H7" s="3" t="s">
        <v>240</v>
      </c>
      <c r="I7" s="3" t="s">
        <v>241</v>
      </c>
      <c r="J7" s="131" t="s">
        <v>242</v>
      </c>
      <c r="K7" s="131" t="s">
        <v>243</v>
      </c>
      <c r="L7" s="14" t="s">
        <v>246</v>
      </c>
      <c r="M7" s="3" t="s">
        <v>247</v>
      </c>
      <c r="N7" s="3" t="s">
        <v>248</v>
      </c>
      <c r="O7" s="3" t="s">
        <v>249</v>
      </c>
      <c r="P7" s="3" t="s">
        <v>250</v>
      </c>
      <c r="Q7" s="3" t="s">
        <v>251</v>
      </c>
      <c r="R7" s="3" t="s">
        <v>252</v>
      </c>
      <c r="S7" s="3" t="s">
        <v>253</v>
      </c>
      <c r="T7" s="3" t="s">
        <v>254</v>
      </c>
      <c r="U7" s="3" t="s">
        <v>255</v>
      </c>
      <c r="V7" s="3" t="s">
        <v>256</v>
      </c>
      <c r="W7" s="3" t="s">
        <v>257</v>
      </c>
      <c r="X7" s="3" t="s">
        <v>258</v>
      </c>
      <c r="Y7" s="3" t="s">
        <v>259</v>
      </c>
      <c r="Z7" s="3" t="s">
        <v>260</v>
      </c>
      <c r="AA7" s="3" t="s">
        <v>261</v>
      </c>
      <c r="AB7" s="3" t="s">
        <v>262</v>
      </c>
      <c r="AC7" s="3" t="s">
        <v>263</v>
      </c>
      <c r="AD7" s="3" t="s">
        <v>264</v>
      </c>
      <c r="AE7" s="3" t="s">
        <v>427</v>
      </c>
      <c r="AF7" s="3" t="s">
        <v>428</v>
      </c>
      <c r="AG7" s="3" t="s">
        <v>269</v>
      </c>
      <c r="AH7" s="3" t="s">
        <v>270</v>
      </c>
      <c r="AI7" s="3" t="s">
        <v>271</v>
      </c>
      <c r="AJ7" s="3" t="s">
        <v>429</v>
      </c>
      <c r="AK7" s="3" t="s">
        <v>275</v>
      </c>
      <c r="AL7" s="3" t="s">
        <v>276</v>
      </c>
      <c r="AM7" s="3" t="s">
        <v>277</v>
      </c>
      <c r="AN7" s="3" t="s">
        <v>278</v>
      </c>
      <c r="AO7" s="3" t="s">
        <v>279</v>
      </c>
      <c r="AP7" s="3" t="s">
        <v>280</v>
      </c>
      <c r="AQ7" s="3" t="s">
        <v>281</v>
      </c>
      <c r="AR7" s="3" t="s">
        <v>282</v>
      </c>
      <c r="AS7" s="3" t="s">
        <v>283</v>
      </c>
      <c r="AT7" s="3" t="s">
        <v>284</v>
      </c>
      <c r="AU7" s="3" t="s">
        <v>285</v>
      </c>
      <c r="AV7" s="3" t="s">
        <v>286</v>
      </c>
      <c r="AW7" s="3" t="s">
        <v>287</v>
      </c>
      <c r="AX7" s="3" t="s">
        <v>288</v>
      </c>
      <c r="AY7" s="3" t="s">
        <v>289</v>
      </c>
      <c r="AZ7" s="3" t="s">
        <v>290</v>
      </c>
      <c r="BA7" s="3" t="s">
        <v>291</v>
      </c>
      <c r="BB7" s="3" t="s">
        <v>292</v>
      </c>
      <c r="BC7" s="3" t="s">
        <v>293</v>
      </c>
      <c r="BD7" s="3" t="s">
        <v>294</v>
      </c>
      <c r="BE7" s="3" t="s">
        <v>295</v>
      </c>
      <c r="BF7" s="3" t="s">
        <v>296</v>
      </c>
      <c r="BG7" s="3" t="s">
        <v>297</v>
      </c>
      <c r="BH7" s="3" t="s">
        <v>298</v>
      </c>
      <c r="BI7" s="3" t="s">
        <v>299</v>
      </c>
      <c r="BJ7" s="3" t="s">
        <v>300</v>
      </c>
      <c r="BK7" s="3" t="s">
        <v>301</v>
      </c>
      <c r="BL7" s="3" t="s">
        <v>302</v>
      </c>
      <c r="BM7" s="3" t="s">
        <v>303</v>
      </c>
      <c r="BN7" s="3" t="s">
        <v>304</v>
      </c>
      <c r="BO7" s="3" t="s">
        <v>305</v>
      </c>
      <c r="BP7" s="3" t="s">
        <v>306</v>
      </c>
      <c r="BQ7" s="3" t="s">
        <v>307</v>
      </c>
      <c r="BR7" s="3" t="s">
        <v>308</v>
      </c>
      <c r="BS7" s="3" t="s">
        <v>309</v>
      </c>
      <c r="BT7" s="3" t="s">
        <v>310</v>
      </c>
      <c r="BU7" s="3" t="s">
        <v>311</v>
      </c>
      <c r="BV7" s="3" t="s">
        <v>312</v>
      </c>
      <c r="BW7" s="3" t="s">
        <v>313</v>
      </c>
      <c r="BX7" s="3" t="s">
        <v>314</v>
      </c>
      <c r="BY7" s="3" t="s">
        <v>315</v>
      </c>
      <c r="BZ7" s="3" t="s">
        <v>316</v>
      </c>
      <c r="CA7" s="3" t="s">
        <v>317</v>
      </c>
      <c r="CB7" s="3" t="s">
        <v>318</v>
      </c>
      <c r="CC7" s="3" t="s">
        <v>319</v>
      </c>
      <c r="CD7" s="3" t="s">
        <v>320</v>
      </c>
      <c r="CE7" s="3" t="s">
        <v>321</v>
      </c>
      <c r="CF7" s="3" t="s">
        <v>322</v>
      </c>
      <c r="CG7" s="3" t="s">
        <v>323</v>
      </c>
      <c r="CH7" s="3" t="s">
        <v>324</v>
      </c>
      <c r="CI7" s="3" t="s">
        <v>325</v>
      </c>
      <c r="CJ7" s="3" t="s">
        <v>326</v>
      </c>
      <c r="CK7" s="3" t="s">
        <v>327</v>
      </c>
      <c r="CL7" s="3" t="s">
        <v>328</v>
      </c>
      <c r="CM7" s="3" t="s">
        <v>329</v>
      </c>
      <c r="CN7" s="3" t="s">
        <v>330</v>
      </c>
      <c r="CO7" s="3" t="s">
        <v>331</v>
      </c>
      <c r="CP7" s="3" t="s">
        <v>332</v>
      </c>
      <c r="CQ7" s="3" t="s">
        <v>333</v>
      </c>
      <c r="CR7" s="3" t="s">
        <v>334</v>
      </c>
      <c r="CS7" s="3" t="s">
        <v>335</v>
      </c>
      <c r="CT7" s="3" t="s">
        <v>336</v>
      </c>
      <c r="CU7" s="3" t="s">
        <v>337</v>
      </c>
      <c r="CV7" s="3" t="s">
        <v>338</v>
      </c>
      <c r="CW7" s="3" t="s">
        <v>339</v>
      </c>
      <c r="CX7" s="3" t="s">
        <v>340</v>
      </c>
      <c r="CY7" s="3" t="s">
        <v>341</v>
      </c>
      <c r="CZ7" s="3" t="s">
        <v>342</v>
      </c>
      <c r="DA7" s="3" t="s">
        <v>343</v>
      </c>
      <c r="DB7" s="3" t="s">
        <v>344</v>
      </c>
      <c r="DC7" s="3" t="s">
        <v>345</v>
      </c>
      <c r="DD7" s="3" t="s">
        <v>346</v>
      </c>
      <c r="DE7" s="3" t="s">
        <v>347</v>
      </c>
      <c r="DF7" s="3" t="s">
        <v>348</v>
      </c>
      <c r="DG7" s="3" t="s">
        <v>349</v>
      </c>
      <c r="DH7" s="3" t="s">
        <v>350</v>
      </c>
      <c r="DI7" s="3" t="s">
        <v>351</v>
      </c>
      <c r="DJ7" s="3" t="s">
        <v>352</v>
      </c>
      <c r="DK7" s="3" t="s">
        <v>353</v>
      </c>
      <c r="DL7" s="3" t="s">
        <v>354</v>
      </c>
      <c r="DM7" s="3" t="s">
        <v>355</v>
      </c>
      <c r="DN7" s="3" t="s">
        <v>356</v>
      </c>
      <c r="DO7" s="3" t="s">
        <v>357</v>
      </c>
      <c r="DP7" s="3" t="s">
        <v>358</v>
      </c>
      <c r="DQ7" s="3" t="s">
        <v>359</v>
      </c>
      <c r="DR7" s="3" t="s">
        <v>360</v>
      </c>
      <c r="DS7" s="3" t="s">
        <v>361</v>
      </c>
      <c r="DT7" s="3" t="s">
        <v>362</v>
      </c>
      <c r="DU7" s="3" t="s">
        <v>363</v>
      </c>
      <c r="DV7" s="3" t="s">
        <v>364</v>
      </c>
      <c r="DW7" s="3" t="s">
        <v>365</v>
      </c>
      <c r="DX7" s="3" t="s">
        <v>366</v>
      </c>
      <c r="DY7" s="3" t="s">
        <v>367</v>
      </c>
      <c r="DZ7" s="3" t="s">
        <v>368</v>
      </c>
      <c r="EA7" s="3" t="s">
        <v>369</v>
      </c>
      <c r="EB7" s="3" t="s">
        <v>370</v>
      </c>
      <c r="EC7" s="3" t="s">
        <v>371</v>
      </c>
      <c r="ED7" s="3" t="s">
        <v>372</v>
      </c>
      <c r="EE7" s="3" t="s">
        <v>373</v>
      </c>
      <c r="EF7" s="4"/>
      <c r="EG7" s="4"/>
      <c r="EH7" s="4"/>
      <c r="EI7" s="4"/>
      <c r="EJ7" s="4"/>
      <c r="EK7" s="4"/>
      <c r="EL7" s="4"/>
      <c r="EM7" s="4"/>
    </row>
    <row r="8" spans="1:143" s="5" customFormat="1" hidden="1" x14ac:dyDescent="0.3">
      <c r="A8" s="9">
        <f t="shared" si="2"/>
        <v>7</v>
      </c>
      <c r="B8" s="5" t="s">
        <v>430</v>
      </c>
      <c r="C8" s="5" t="s">
        <v>190</v>
      </c>
      <c r="D8" s="5" t="s">
        <v>22</v>
      </c>
      <c r="F8" s="20" t="str">
        <f>C8&amp;D8</f>
        <v>Programmable Thermostat with AC and Gas HeatSmart Thermostat</v>
      </c>
      <c r="G8" s="5">
        <f>AL8</f>
        <v>25.6</v>
      </c>
      <c r="H8" s="5">
        <f t="shared" ref="H8:H9" si="3">AM8</f>
        <v>9.7200000000000006</v>
      </c>
      <c r="I8" s="5">
        <f>BA8</f>
        <v>9.1</v>
      </c>
      <c r="J8" s="132">
        <f>INDEX(L8:EI8,MATCH("Measure Total Cost 1st Baseline",$L$7:$EI$7,0))</f>
        <v>77.19</v>
      </c>
      <c r="K8" s="132">
        <f>INDEX(L8:EI8,MATCH("Measure - Labor Cost",$L$7:$EI$7,0))+INDEX(L8:EI8,MATCH("Measure - Material Cost",$L$7:$EI$7,0))</f>
        <v>179.58</v>
      </c>
      <c r="L8" s="15" t="s">
        <v>431</v>
      </c>
      <c r="M8" s="5" t="s">
        <v>158</v>
      </c>
      <c r="N8" s="5" t="s">
        <v>432</v>
      </c>
      <c r="O8" s="5" t="s">
        <v>433</v>
      </c>
      <c r="P8" s="5" t="s">
        <v>434</v>
      </c>
      <c r="R8" s="5" t="s">
        <v>435</v>
      </c>
      <c r="S8" s="5" t="s">
        <v>436</v>
      </c>
      <c r="T8" s="5" t="s">
        <v>436</v>
      </c>
      <c r="U8" s="5" t="s">
        <v>381</v>
      </c>
      <c r="V8" s="5" t="s">
        <v>382</v>
      </c>
      <c r="W8" s="5" t="s">
        <v>383</v>
      </c>
      <c r="X8" s="5" t="s">
        <v>386</v>
      </c>
      <c r="Y8" s="5" t="s">
        <v>384</v>
      </c>
      <c r="Z8" s="5" t="s">
        <v>125</v>
      </c>
      <c r="AA8" s="5" t="s">
        <v>437</v>
      </c>
      <c r="AB8" s="5" t="s">
        <v>386</v>
      </c>
      <c r="AC8" s="5" t="s">
        <v>387</v>
      </c>
      <c r="AD8" s="5" t="s">
        <v>387</v>
      </c>
      <c r="AE8" s="5" t="s">
        <v>438</v>
      </c>
      <c r="AF8" s="5" t="s">
        <v>439</v>
      </c>
      <c r="AG8" s="5" t="s">
        <v>440</v>
      </c>
      <c r="AH8" s="5" t="s">
        <v>387</v>
      </c>
      <c r="AI8" s="5" t="s">
        <v>441</v>
      </c>
      <c r="AJ8" s="5" t="s">
        <v>442</v>
      </c>
      <c r="AK8" s="5">
        <v>0</v>
      </c>
      <c r="AL8" s="5">
        <v>25.6</v>
      </c>
      <c r="AM8" s="5">
        <v>9.7200000000000006</v>
      </c>
      <c r="AN8" s="5">
        <v>0</v>
      </c>
      <c r="AO8" s="5">
        <v>0</v>
      </c>
      <c r="AP8" s="5">
        <v>0</v>
      </c>
      <c r="AQ8" s="5">
        <v>36.46</v>
      </c>
      <c r="AR8" s="5">
        <v>65.930000000000007</v>
      </c>
      <c r="AS8" s="5">
        <v>77.19</v>
      </c>
      <c r="AT8" s="5">
        <v>36.46</v>
      </c>
      <c r="AU8" s="5">
        <v>143.12</v>
      </c>
      <c r="AV8" s="5">
        <v>0</v>
      </c>
      <c r="AW8" s="5">
        <v>0</v>
      </c>
      <c r="AX8" s="5">
        <v>0</v>
      </c>
      <c r="AY8" s="5" t="s">
        <v>382</v>
      </c>
      <c r="AZ8" s="5" t="s">
        <v>443</v>
      </c>
      <c r="BA8" s="5">
        <v>9.1</v>
      </c>
      <c r="BC8" s="5">
        <v>0</v>
      </c>
      <c r="BD8" s="5">
        <v>9.1</v>
      </c>
      <c r="BE8" s="5">
        <v>0</v>
      </c>
      <c r="BF8" s="5">
        <v>0</v>
      </c>
      <c r="BG8" s="5">
        <v>25.6</v>
      </c>
      <c r="BH8" s="5">
        <v>9.7200000000000006</v>
      </c>
      <c r="BI8" s="5">
        <v>0</v>
      </c>
      <c r="BJ8" s="5">
        <v>0</v>
      </c>
      <c r="BK8" s="5">
        <v>0</v>
      </c>
      <c r="BL8" s="5">
        <v>0</v>
      </c>
      <c r="BM8" s="5">
        <v>0</v>
      </c>
      <c r="BN8" s="5">
        <v>0</v>
      </c>
      <c r="BO8" s="5" t="s">
        <v>444</v>
      </c>
      <c r="BP8" s="5" t="s">
        <v>445</v>
      </c>
      <c r="BQ8" s="5">
        <v>0.55000000000000004</v>
      </c>
      <c r="BR8" s="5">
        <v>0.55000000000000004</v>
      </c>
      <c r="BS8" s="5">
        <v>0.55000000000000004</v>
      </c>
      <c r="BT8" s="5">
        <v>0.55000000000000004</v>
      </c>
      <c r="BU8" s="5" t="s">
        <v>397</v>
      </c>
      <c r="BV8" s="5">
        <v>1</v>
      </c>
      <c r="BW8" s="5">
        <v>0</v>
      </c>
      <c r="BX8" s="5" t="s">
        <v>446</v>
      </c>
      <c r="BY8" s="5" t="s">
        <v>399</v>
      </c>
      <c r="BZ8" s="5">
        <v>0</v>
      </c>
      <c r="CA8" s="5">
        <v>0</v>
      </c>
      <c r="CB8" s="5">
        <v>0</v>
      </c>
      <c r="CC8" s="5">
        <v>0</v>
      </c>
      <c r="CE8" s="5">
        <v>0</v>
      </c>
      <c r="CK8" s="5" t="s">
        <v>389</v>
      </c>
      <c r="CL8" s="5" t="b">
        <v>1</v>
      </c>
      <c r="CM8" s="5" t="s">
        <v>400</v>
      </c>
      <c r="CN8" s="5" t="s">
        <v>401</v>
      </c>
      <c r="CO8" s="5">
        <v>19.100000000000001</v>
      </c>
      <c r="CP8" s="5">
        <v>65.97</v>
      </c>
      <c r="CQ8" s="5">
        <v>40.869999999999997</v>
      </c>
      <c r="CR8" s="5">
        <v>0</v>
      </c>
      <c r="CS8" s="5">
        <v>2.08</v>
      </c>
      <c r="CT8" s="5">
        <v>0</v>
      </c>
      <c r="CU8" s="5">
        <v>85.07</v>
      </c>
      <c r="CV8" s="5">
        <v>0</v>
      </c>
      <c r="CW8" s="5">
        <v>0</v>
      </c>
      <c r="CX8" s="5">
        <v>0</v>
      </c>
      <c r="CZ8" s="5">
        <v>0</v>
      </c>
      <c r="DA8" s="5">
        <v>0</v>
      </c>
      <c r="DB8" s="5">
        <v>0</v>
      </c>
      <c r="DC8" s="5">
        <v>0</v>
      </c>
      <c r="DD8" s="5">
        <v>0</v>
      </c>
      <c r="DE8" s="5">
        <v>0</v>
      </c>
      <c r="DI8" s="5" t="s">
        <v>447</v>
      </c>
      <c r="DJ8" s="5" t="s">
        <v>447</v>
      </c>
      <c r="DK8" s="5" t="s">
        <v>447</v>
      </c>
      <c r="DL8" s="5" t="s">
        <v>448</v>
      </c>
      <c r="DM8" s="5" t="s">
        <v>448</v>
      </c>
      <c r="DN8" s="5" t="s">
        <v>448</v>
      </c>
      <c r="DO8" s="5" t="s">
        <v>114</v>
      </c>
      <c r="DP8" s="5" t="s">
        <v>449</v>
      </c>
      <c r="DQ8" s="5" t="s">
        <v>450</v>
      </c>
      <c r="DR8" s="5" t="s">
        <v>451</v>
      </c>
      <c r="DT8" s="5" t="s">
        <v>15</v>
      </c>
      <c r="DU8" s="5" t="s">
        <v>452</v>
      </c>
      <c r="DV8" s="5" t="s">
        <v>382</v>
      </c>
      <c r="DY8" s="5" t="s">
        <v>453</v>
      </c>
      <c r="DZ8" s="5" t="s">
        <v>454</v>
      </c>
      <c r="EA8" s="5" t="s">
        <v>158</v>
      </c>
      <c r="EB8" s="5" t="s">
        <v>410</v>
      </c>
      <c r="EC8" s="5">
        <v>45292</v>
      </c>
      <c r="EE8" s="5" t="s">
        <v>455</v>
      </c>
    </row>
    <row r="9" spans="1:143" s="5" customFormat="1" hidden="1" x14ac:dyDescent="0.3">
      <c r="A9" s="10">
        <f t="shared" si="2"/>
        <v>8</v>
      </c>
      <c r="B9" s="6" t="s">
        <v>430</v>
      </c>
      <c r="C9" s="6" t="s">
        <v>191</v>
      </c>
      <c r="D9" s="6" t="s">
        <v>22</v>
      </c>
      <c r="E9" s="6"/>
      <c r="F9" s="20" t="str">
        <f>C9&amp;D9</f>
        <v>Programmable Thermostat with Central Heat PumpSmart Thermostat</v>
      </c>
      <c r="G9" s="6">
        <f t="shared" ref="G9" si="4">AL9</f>
        <v>25.6</v>
      </c>
      <c r="H9" s="6">
        <f t="shared" si="3"/>
        <v>0</v>
      </c>
      <c r="I9" s="5">
        <f>BA9</f>
        <v>9.1</v>
      </c>
      <c r="J9" s="132">
        <f>INDEX(L9:EI9,MATCH("Measure Total Cost 1st Baseline",$L$7:$EI$7,0))</f>
        <v>77.19</v>
      </c>
      <c r="K9" s="132">
        <f>INDEX(L9:EI9,MATCH("Measure - Labor Cost",$L$7:$EI$7,0))+INDEX(L9:EI9,MATCH("Measure - Material Cost",$L$7:$EI$7,0))</f>
        <v>179.58</v>
      </c>
      <c r="L9" s="16" t="s">
        <v>431</v>
      </c>
      <c r="M9" s="6" t="s">
        <v>158</v>
      </c>
      <c r="N9" s="6" t="s">
        <v>432</v>
      </c>
      <c r="O9" s="6" t="s">
        <v>456</v>
      </c>
      <c r="P9" s="6" t="s">
        <v>434</v>
      </c>
      <c r="Q9" s="6"/>
      <c r="R9" s="6" t="s">
        <v>457</v>
      </c>
      <c r="S9" s="6" t="s">
        <v>436</v>
      </c>
      <c r="T9" s="6" t="s">
        <v>436</v>
      </c>
      <c r="U9" s="6" t="s">
        <v>381</v>
      </c>
      <c r="V9" s="6" t="s">
        <v>382</v>
      </c>
      <c r="W9" s="6" t="s">
        <v>383</v>
      </c>
      <c r="X9" s="6" t="s">
        <v>386</v>
      </c>
      <c r="Y9" s="6" t="s">
        <v>384</v>
      </c>
      <c r="Z9" s="6" t="s">
        <v>125</v>
      </c>
      <c r="AA9" s="6" t="s">
        <v>437</v>
      </c>
      <c r="AB9" s="6" t="s">
        <v>386</v>
      </c>
      <c r="AC9" s="6" t="s">
        <v>387</v>
      </c>
      <c r="AD9" s="6" t="s">
        <v>387</v>
      </c>
      <c r="AE9" s="6" t="s">
        <v>438</v>
      </c>
      <c r="AF9" s="6" t="s">
        <v>458</v>
      </c>
      <c r="AG9" s="6" t="s">
        <v>440</v>
      </c>
      <c r="AH9" s="6" t="s">
        <v>387</v>
      </c>
      <c r="AI9" s="6" t="s">
        <v>441</v>
      </c>
      <c r="AJ9" s="6" t="s">
        <v>442</v>
      </c>
      <c r="AK9" s="6">
        <v>0</v>
      </c>
      <c r="AL9" s="6">
        <v>25.6</v>
      </c>
      <c r="AM9" s="6">
        <v>0</v>
      </c>
      <c r="AN9" s="6">
        <v>0</v>
      </c>
      <c r="AO9" s="6">
        <v>0</v>
      </c>
      <c r="AP9" s="6">
        <v>0</v>
      </c>
      <c r="AQ9" s="6">
        <v>36.46</v>
      </c>
      <c r="AR9" s="6">
        <v>65.930000000000007</v>
      </c>
      <c r="AS9" s="6">
        <v>77.19</v>
      </c>
      <c r="AT9" s="6">
        <v>36.46</v>
      </c>
      <c r="AU9" s="6">
        <v>143.12</v>
      </c>
      <c r="AV9" s="6">
        <v>0</v>
      </c>
      <c r="AW9" s="6">
        <v>0</v>
      </c>
      <c r="AX9" s="6">
        <v>0</v>
      </c>
      <c r="AY9" s="6" t="s">
        <v>382</v>
      </c>
      <c r="AZ9" s="6" t="s">
        <v>443</v>
      </c>
      <c r="BA9" s="6">
        <v>9.1</v>
      </c>
      <c r="BB9" s="6"/>
      <c r="BC9" s="6">
        <v>0</v>
      </c>
      <c r="BD9" s="6">
        <v>9.1</v>
      </c>
      <c r="BE9" s="6">
        <v>0</v>
      </c>
      <c r="BF9" s="6">
        <v>0</v>
      </c>
      <c r="BG9" s="6">
        <v>25.6</v>
      </c>
      <c r="BH9" s="6">
        <v>0</v>
      </c>
      <c r="BI9" s="6">
        <v>0</v>
      </c>
      <c r="BJ9" s="6">
        <v>0</v>
      </c>
      <c r="BK9" s="6">
        <v>0</v>
      </c>
      <c r="BL9" s="6">
        <v>0</v>
      </c>
      <c r="BM9" s="6">
        <v>0</v>
      </c>
      <c r="BN9" s="6">
        <v>0</v>
      </c>
      <c r="BO9" s="6" t="s">
        <v>444</v>
      </c>
      <c r="BP9" s="6" t="s">
        <v>445</v>
      </c>
      <c r="BQ9" s="6">
        <v>0.55000000000000004</v>
      </c>
      <c r="BR9" s="6">
        <v>0.55000000000000004</v>
      </c>
      <c r="BS9" s="6">
        <v>0.55000000000000004</v>
      </c>
      <c r="BT9" s="6">
        <v>0.55000000000000004</v>
      </c>
      <c r="BU9" s="6" t="s">
        <v>397</v>
      </c>
      <c r="BV9" s="6">
        <v>1</v>
      </c>
      <c r="BW9" s="6">
        <v>0</v>
      </c>
      <c r="BX9" s="6" t="s">
        <v>459</v>
      </c>
      <c r="BY9" s="6" t="s">
        <v>399</v>
      </c>
      <c r="BZ9" s="6">
        <v>0</v>
      </c>
      <c r="CA9" s="6">
        <v>0</v>
      </c>
      <c r="CB9" s="6">
        <v>0</v>
      </c>
      <c r="CC9" s="6">
        <v>0</v>
      </c>
      <c r="CD9" s="6"/>
      <c r="CE9" s="6">
        <v>0</v>
      </c>
      <c r="CF9" s="6"/>
      <c r="CG9" s="6"/>
      <c r="CH9" s="6"/>
      <c r="CI9" s="6"/>
      <c r="CJ9" s="6"/>
      <c r="CK9" s="6" t="s">
        <v>389</v>
      </c>
      <c r="CL9" s="6" t="b">
        <v>1</v>
      </c>
      <c r="CM9" s="6" t="s">
        <v>400</v>
      </c>
      <c r="CN9" s="6" t="s">
        <v>401</v>
      </c>
      <c r="CO9" s="6">
        <v>8.48</v>
      </c>
      <c r="CP9" s="6">
        <v>0</v>
      </c>
      <c r="CQ9" s="6">
        <v>40.869999999999997</v>
      </c>
      <c r="CR9" s="6">
        <v>0</v>
      </c>
      <c r="CS9" s="6">
        <v>0.21</v>
      </c>
      <c r="CT9" s="6">
        <v>0</v>
      </c>
      <c r="CU9" s="6">
        <v>8.48</v>
      </c>
      <c r="CV9" s="6">
        <v>0</v>
      </c>
      <c r="CW9" s="6">
        <v>0</v>
      </c>
      <c r="CX9" s="6">
        <v>0</v>
      </c>
      <c r="CY9" s="6"/>
      <c r="CZ9" s="6">
        <v>0</v>
      </c>
      <c r="DA9" s="6">
        <v>0</v>
      </c>
      <c r="DB9" s="6">
        <v>0</v>
      </c>
      <c r="DC9" s="6">
        <v>0</v>
      </c>
      <c r="DD9" s="6">
        <v>0</v>
      </c>
      <c r="DE9" s="6">
        <v>0</v>
      </c>
      <c r="DF9" s="6"/>
      <c r="DG9" s="6"/>
      <c r="DH9" s="6"/>
      <c r="DI9" s="6" t="s">
        <v>447</v>
      </c>
      <c r="DJ9" s="6" t="s">
        <v>447</v>
      </c>
      <c r="DK9" s="6" t="s">
        <v>447</v>
      </c>
      <c r="DL9" s="6" t="s">
        <v>448</v>
      </c>
      <c r="DM9" s="6" t="s">
        <v>448</v>
      </c>
      <c r="DN9" s="6" t="s">
        <v>448</v>
      </c>
      <c r="DO9" s="6" t="s">
        <v>114</v>
      </c>
      <c r="DP9" s="6" t="s">
        <v>449</v>
      </c>
      <c r="DQ9" s="6" t="s">
        <v>460</v>
      </c>
      <c r="DR9" s="6" t="s">
        <v>451</v>
      </c>
      <c r="DS9" s="6"/>
      <c r="DT9" s="6" t="s">
        <v>15</v>
      </c>
      <c r="DU9" s="6" t="s">
        <v>452</v>
      </c>
      <c r="DV9" s="6" t="s">
        <v>382</v>
      </c>
      <c r="DW9" s="6"/>
      <c r="DX9" s="6"/>
      <c r="DY9" s="6" t="s">
        <v>453</v>
      </c>
      <c r="DZ9" s="6" t="s">
        <v>461</v>
      </c>
      <c r="EA9" s="6" t="s">
        <v>158</v>
      </c>
      <c r="EB9" s="6" t="s">
        <v>410</v>
      </c>
      <c r="EC9" s="6">
        <v>45292</v>
      </c>
      <c r="ED9" s="6"/>
      <c r="EE9" s="6" t="s">
        <v>462</v>
      </c>
      <c r="EF9" s="6"/>
      <c r="EG9" s="6"/>
      <c r="EH9" s="6"/>
      <c r="EI9" s="6"/>
      <c r="EJ9" s="6"/>
      <c r="EK9" s="6"/>
      <c r="EL9" s="6"/>
      <c r="EM9" s="6"/>
    </row>
    <row r="10" spans="1:143" s="5" customFormat="1" ht="34.5" hidden="1" x14ac:dyDescent="0.3">
      <c r="A10" s="8">
        <f t="shared" si="2"/>
        <v>9</v>
      </c>
      <c r="B10" s="3" t="s">
        <v>463</v>
      </c>
      <c r="C10" s="3" t="s">
        <v>235</v>
      </c>
      <c r="D10" s="3" t="s">
        <v>180</v>
      </c>
      <c r="E10" s="3"/>
      <c r="F10" s="3" t="s">
        <v>464</v>
      </c>
      <c r="G10" s="3" t="s">
        <v>239</v>
      </c>
      <c r="H10" s="3" t="s">
        <v>240</v>
      </c>
      <c r="I10" s="3"/>
      <c r="J10" s="131" t="s">
        <v>242</v>
      </c>
      <c r="K10" s="131" t="s">
        <v>243</v>
      </c>
      <c r="L10" s="14" t="s">
        <v>246</v>
      </c>
      <c r="M10" s="3" t="s">
        <v>247</v>
      </c>
      <c r="N10" s="3" t="s">
        <v>248</v>
      </c>
      <c r="O10" s="3" t="s">
        <v>249</v>
      </c>
      <c r="P10" s="3" t="s">
        <v>250</v>
      </c>
      <c r="Q10" s="3" t="s">
        <v>251</v>
      </c>
      <c r="R10" s="3" t="s">
        <v>252</v>
      </c>
      <c r="S10" s="3" t="s">
        <v>253</v>
      </c>
      <c r="T10" s="3" t="s">
        <v>254</v>
      </c>
      <c r="U10" s="3" t="s">
        <v>255</v>
      </c>
      <c r="V10" s="3" t="s">
        <v>256</v>
      </c>
      <c r="W10" s="3" t="s">
        <v>257</v>
      </c>
      <c r="X10" s="3" t="s">
        <v>258</v>
      </c>
      <c r="Y10" s="3" t="s">
        <v>259</v>
      </c>
      <c r="Z10" s="3" t="s">
        <v>260</v>
      </c>
      <c r="AA10" s="3" t="s">
        <v>261</v>
      </c>
      <c r="AB10" s="3" t="s">
        <v>262</v>
      </c>
      <c r="AC10" s="3" t="s">
        <v>263</v>
      </c>
      <c r="AD10" s="3" t="s">
        <v>264</v>
      </c>
      <c r="AE10" s="3" t="s">
        <v>465</v>
      </c>
      <c r="AF10" s="3" t="s">
        <v>466</v>
      </c>
      <c r="AG10" s="3" t="s">
        <v>269</v>
      </c>
      <c r="AH10" s="3" t="s">
        <v>270</v>
      </c>
      <c r="AI10" s="3" t="s">
        <v>271</v>
      </c>
      <c r="AJ10" s="3" t="s">
        <v>275</v>
      </c>
      <c r="AK10" s="3" t="s">
        <v>276</v>
      </c>
      <c r="AL10" s="3" t="s">
        <v>277</v>
      </c>
      <c r="AM10" s="3" t="s">
        <v>278</v>
      </c>
      <c r="AN10" s="3" t="s">
        <v>279</v>
      </c>
      <c r="AO10" s="3" t="s">
        <v>280</v>
      </c>
      <c r="AP10" s="3" t="s">
        <v>281</v>
      </c>
      <c r="AQ10" s="3" t="s">
        <v>282</v>
      </c>
      <c r="AR10" s="3" t="s">
        <v>283</v>
      </c>
      <c r="AS10" s="3" t="s">
        <v>284</v>
      </c>
      <c r="AT10" s="3" t="s">
        <v>285</v>
      </c>
      <c r="AU10" s="3" t="s">
        <v>286</v>
      </c>
      <c r="AV10" s="3" t="s">
        <v>287</v>
      </c>
      <c r="AW10" s="3" t="s">
        <v>288</v>
      </c>
      <c r="AX10" s="3" t="s">
        <v>289</v>
      </c>
      <c r="AY10" s="3" t="s">
        <v>290</v>
      </c>
      <c r="AZ10" s="3" t="s">
        <v>291</v>
      </c>
      <c r="BA10" s="3" t="s">
        <v>292</v>
      </c>
      <c r="BB10" s="3" t="s">
        <v>293</v>
      </c>
      <c r="BC10" s="3" t="s">
        <v>294</v>
      </c>
      <c r="BD10" s="3" t="s">
        <v>295</v>
      </c>
      <c r="BE10" s="3" t="s">
        <v>296</v>
      </c>
      <c r="BF10" s="3" t="s">
        <v>297</v>
      </c>
      <c r="BG10" s="3" t="s">
        <v>298</v>
      </c>
      <c r="BH10" s="3" t="s">
        <v>299</v>
      </c>
      <c r="BI10" s="3" t="s">
        <v>300</v>
      </c>
      <c r="BJ10" s="3" t="s">
        <v>301</v>
      </c>
      <c r="BK10" s="3" t="s">
        <v>302</v>
      </c>
      <c r="BL10" s="3" t="s">
        <v>303</v>
      </c>
      <c r="BM10" s="3" t="s">
        <v>304</v>
      </c>
      <c r="BN10" s="3" t="s">
        <v>305</v>
      </c>
      <c r="BO10" s="3" t="s">
        <v>306</v>
      </c>
      <c r="BP10" s="3" t="s">
        <v>307</v>
      </c>
      <c r="BQ10" s="3" t="s">
        <v>308</v>
      </c>
      <c r="BR10" s="3" t="s">
        <v>309</v>
      </c>
      <c r="BS10" s="3" t="s">
        <v>310</v>
      </c>
      <c r="BT10" s="3" t="s">
        <v>311</v>
      </c>
      <c r="BU10" s="3" t="s">
        <v>312</v>
      </c>
      <c r="BV10" s="3" t="s">
        <v>313</v>
      </c>
      <c r="BW10" s="3" t="s">
        <v>314</v>
      </c>
      <c r="BX10" s="3" t="s">
        <v>315</v>
      </c>
      <c r="BY10" s="3" t="s">
        <v>316</v>
      </c>
      <c r="BZ10" s="3" t="s">
        <v>317</v>
      </c>
      <c r="CA10" s="3" t="s">
        <v>318</v>
      </c>
      <c r="CB10" s="3" t="s">
        <v>319</v>
      </c>
      <c r="CC10" s="3" t="s">
        <v>320</v>
      </c>
      <c r="CD10" s="3" t="s">
        <v>321</v>
      </c>
      <c r="CE10" s="3" t="s">
        <v>322</v>
      </c>
      <c r="CF10" s="3" t="s">
        <v>323</v>
      </c>
      <c r="CG10" s="3" t="s">
        <v>324</v>
      </c>
      <c r="CH10" s="3" t="s">
        <v>325</v>
      </c>
      <c r="CI10" s="3" t="s">
        <v>326</v>
      </c>
      <c r="CJ10" s="3" t="s">
        <v>327</v>
      </c>
      <c r="CK10" s="3" t="s">
        <v>328</v>
      </c>
      <c r="CL10" s="3" t="s">
        <v>329</v>
      </c>
      <c r="CM10" s="3" t="s">
        <v>330</v>
      </c>
      <c r="CN10" s="3" t="s">
        <v>331</v>
      </c>
      <c r="CO10" s="3" t="s">
        <v>332</v>
      </c>
      <c r="CP10" s="3" t="s">
        <v>333</v>
      </c>
      <c r="CQ10" s="3" t="s">
        <v>334</v>
      </c>
      <c r="CR10" s="3" t="s">
        <v>335</v>
      </c>
      <c r="CS10" s="3" t="s">
        <v>336</v>
      </c>
      <c r="CT10" s="3" t="s">
        <v>337</v>
      </c>
      <c r="CU10" s="3" t="s">
        <v>338</v>
      </c>
      <c r="CV10" s="3" t="s">
        <v>339</v>
      </c>
      <c r="CW10" s="3" t="s">
        <v>340</v>
      </c>
      <c r="CX10" s="3" t="s">
        <v>341</v>
      </c>
      <c r="CY10" s="3" t="s">
        <v>342</v>
      </c>
      <c r="CZ10" s="3" t="s">
        <v>343</v>
      </c>
      <c r="DA10" s="3" t="s">
        <v>344</v>
      </c>
      <c r="DB10" s="3" t="s">
        <v>345</v>
      </c>
      <c r="DC10" s="3" t="s">
        <v>346</v>
      </c>
      <c r="DD10" s="3" t="s">
        <v>347</v>
      </c>
      <c r="DE10" s="3" t="s">
        <v>348</v>
      </c>
      <c r="DF10" s="3" t="s">
        <v>349</v>
      </c>
      <c r="DG10" s="3" t="s">
        <v>350</v>
      </c>
      <c r="DH10" s="3" t="s">
        <v>351</v>
      </c>
      <c r="DI10" s="3" t="s">
        <v>352</v>
      </c>
      <c r="DJ10" s="3" t="s">
        <v>353</v>
      </c>
      <c r="DK10" s="3" t="s">
        <v>354</v>
      </c>
      <c r="DL10" s="3" t="s">
        <v>355</v>
      </c>
      <c r="DM10" s="3" t="s">
        <v>356</v>
      </c>
      <c r="DN10" s="3" t="s">
        <v>357</v>
      </c>
      <c r="DO10" s="3" t="s">
        <v>358</v>
      </c>
      <c r="DP10" s="3" t="s">
        <v>359</v>
      </c>
      <c r="DQ10" s="3" t="s">
        <v>360</v>
      </c>
      <c r="DR10" s="3" t="s">
        <v>361</v>
      </c>
      <c r="DS10" s="3" t="s">
        <v>362</v>
      </c>
      <c r="DT10" s="3" t="s">
        <v>363</v>
      </c>
      <c r="DU10" s="3" t="s">
        <v>364</v>
      </c>
      <c r="DV10" s="3" t="s">
        <v>365</v>
      </c>
      <c r="DW10" s="3" t="s">
        <v>366</v>
      </c>
      <c r="DX10" s="3" t="s">
        <v>367</v>
      </c>
      <c r="DY10" s="3" t="s">
        <v>368</v>
      </c>
      <c r="DZ10" s="3" t="s">
        <v>369</v>
      </c>
      <c r="EA10" s="3" t="s">
        <v>370</v>
      </c>
      <c r="EB10" s="3" t="s">
        <v>371</v>
      </c>
      <c r="EC10" s="3" t="s">
        <v>372</v>
      </c>
      <c r="ED10" s="3" t="s">
        <v>373</v>
      </c>
      <c r="EE10" s="3"/>
      <c r="EF10" s="4"/>
      <c r="EG10" s="4"/>
      <c r="EH10" s="4"/>
      <c r="EI10" s="4"/>
      <c r="EJ10" s="4"/>
      <c r="EK10" s="4"/>
      <c r="EL10" s="4"/>
      <c r="EM10" s="4"/>
    </row>
    <row r="11" spans="1:143" s="5" customFormat="1" hidden="1" x14ac:dyDescent="0.3">
      <c r="A11" s="9">
        <f t="shared" si="2"/>
        <v>10</v>
      </c>
      <c r="B11" s="5" t="s">
        <v>111</v>
      </c>
      <c r="C11" s="5" t="s">
        <v>174</v>
      </c>
      <c r="D11" s="5" t="s">
        <v>175</v>
      </c>
      <c r="E11" s="5" t="str">
        <f>X11</f>
        <v>SFm</v>
      </c>
      <c r="F11" s="20" t="str">
        <f t="shared" ref="F11:F14" si="5">C11&amp;D11</f>
        <v>Natural Gas CooktopInduction Cooktop</v>
      </c>
      <c r="G11" s="5">
        <f>AK11</f>
        <v>-89.9</v>
      </c>
      <c r="H11" s="5">
        <f t="shared" ref="H11" si="6">AL11</f>
        <v>5.74</v>
      </c>
      <c r="I11" s="5">
        <f>AZ11</f>
        <v>16</v>
      </c>
      <c r="J11" s="132">
        <f>INDEX(L11:EI11,MATCH("Measure Total Cost 1st Baseline",$L$10:$EI$10,0))</f>
        <v>666.12</v>
      </c>
      <c r="K11" s="132">
        <f>INDEX(L11:EI11,MATCH("Measure - Labor Cost",$L$10:$EI$10,0))+INDEX(L11:EI11,MATCH("Measure - Material Cost",$L$10:$EI$10,0))</f>
        <v>2316.87</v>
      </c>
      <c r="L11" s="15" t="s">
        <v>467</v>
      </c>
      <c r="M11" s="5" t="s">
        <v>163</v>
      </c>
      <c r="N11" s="5" t="s">
        <v>468</v>
      </c>
      <c r="O11" s="5" t="s">
        <v>469</v>
      </c>
      <c r="P11" s="5" t="s">
        <v>470</v>
      </c>
      <c r="R11" s="5" t="s">
        <v>471</v>
      </c>
      <c r="S11" s="5" t="s">
        <v>472</v>
      </c>
      <c r="T11" s="5" t="s">
        <v>472</v>
      </c>
      <c r="U11" s="5" t="s">
        <v>381</v>
      </c>
      <c r="V11" s="5" t="s">
        <v>382</v>
      </c>
      <c r="W11" s="5" t="s">
        <v>383</v>
      </c>
      <c r="X11" s="5" t="s">
        <v>162</v>
      </c>
      <c r="Y11" s="5" t="s">
        <v>384</v>
      </c>
      <c r="Z11" s="5" t="s">
        <v>125</v>
      </c>
      <c r="AA11" s="5" t="s">
        <v>385</v>
      </c>
      <c r="AB11" s="5" t="s">
        <v>386</v>
      </c>
      <c r="AC11" s="5" t="s">
        <v>387</v>
      </c>
      <c r="AD11" s="5" t="s">
        <v>387</v>
      </c>
      <c r="AE11" s="5" t="s">
        <v>174</v>
      </c>
      <c r="AF11" s="5" t="s">
        <v>175</v>
      </c>
      <c r="AG11" s="5" t="s">
        <v>391</v>
      </c>
      <c r="AH11" s="5" t="s">
        <v>387</v>
      </c>
      <c r="AI11" s="5" t="s">
        <v>391</v>
      </c>
      <c r="AJ11" s="5">
        <v>0</v>
      </c>
      <c r="AK11" s="5">
        <v>-89.9</v>
      </c>
      <c r="AL11" s="5">
        <v>5.74</v>
      </c>
      <c r="AM11" s="5">
        <v>0</v>
      </c>
      <c r="AN11" s="5">
        <v>0</v>
      </c>
      <c r="AO11" s="5">
        <v>0</v>
      </c>
      <c r="AP11" s="5">
        <v>138.9</v>
      </c>
      <c r="AQ11" s="5">
        <v>1511.85</v>
      </c>
      <c r="AR11" s="5">
        <v>666.12</v>
      </c>
      <c r="AS11" s="5">
        <v>295.16000000000003</v>
      </c>
      <c r="AT11" s="5">
        <v>2021.71</v>
      </c>
      <c r="AU11" s="5">
        <v>0</v>
      </c>
      <c r="AV11" s="5">
        <v>0</v>
      </c>
      <c r="AW11" s="5">
        <v>0</v>
      </c>
      <c r="AX11" s="5" t="s">
        <v>382</v>
      </c>
      <c r="AY11" s="5" t="s">
        <v>473</v>
      </c>
      <c r="AZ11" s="5">
        <v>16</v>
      </c>
      <c r="BB11" s="5">
        <v>0</v>
      </c>
      <c r="BC11" s="5">
        <v>16</v>
      </c>
      <c r="BD11" s="5">
        <v>0</v>
      </c>
      <c r="BE11" s="5">
        <v>0</v>
      </c>
      <c r="BF11" s="21">
        <v>0</v>
      </c>
      <c r="BG11" s="21">
        <v>5.74</v>
      </c>
      <c r="BH11" s="5">
        <v>0</v>
      </c>
      <c r="BI11" s="5">
        <v>0</v>
      </c>
      <c r="BJ11" s="5">
        <v>0</v>
      </c>
      <c r="BK11" s="5">
        <v>0</v>
      </c>
      <c r="BL11" s="21">
        <v>89.9</v>
      </c>
      <c r="BM11" s="21">
        <v>0</v>
      </c>
      <c r="BN11" s="5" t="s">
        <v>474</v>
      </c>
      <c r="BO11" s="5" t="s">
        <v>396</v>
      </c>
      <c r="BP11" s="5">
        <v>1</v>
      </c>
      <c r="BQ11" s="5">
        <v>1</v>
      </c>
      <c r="BR11" s="5">
        <v>1</v>
      </c>
      <c r="BS11" s="5">
        <v>1</v>
      </c>
      <c r="BT11" s="5" t="s">
        <v>397</v>
      </c>
      <c r="BU11" s="5">
        <v>1</v>
      </c>
      <c r="BV11" s="5">
        <v>0</v>
      </c>
      <c r="BW11" s="5" t="s">
        <v>398</v>
      </c>
      <c r="BX11" s="5" t="s">
        <v>399</v>
      </c>
      <c r="BY11" s="5">
        <v>0</v>
      </c>
      <c r="BZ11" s="5">
        <v>0</v>
      </c>
      <c r="CA11" s="5">
        <v>0</v>
      </c>
      <c r="CB11" s="5">
        <v>0</v>
      </c>
      <c r="CD11" s="5">
        <v>0</v>
      </c>
      <c r="CJ11" s="5" t="s">
        <v>389</v>
      </c>
      <c r="CK11" s="5" t="b">
        <v>0</v>
      </c>
      <c r="CL11" s="5" t="s">
        <v>400</v>
      </c>
      <c r="CM11" s="5" t="s">
        <v>401</v>
      </c>
      <c r="CN11" s="5">
        <v>0</v>
      </c>
      <c r="CO11" s="5">
        <v>116.5</v>
      </c>
      <c r="CP11" s="5">
        <v>735.11</v>
      </c>
      <c r="CQ11" s="5">
        <v>93.79</v>
      </c>
      <c r="CR11" s="5">
        <v>0.16</v>
      </c>
      <c r="CS11" s="5">
        <v>1.24</v>
      </c>
      <c r="CT11" s="5">
        <v>22.71</v>
      </c>
      <c r="CU11" s="5">
        <v>0</v>
      </c>
      <c r="CV11" s="5">
        <v>0</v>
      </c>
      <c r="CW11" s="5">
        <v>0</v>
      </c>
      <c r="CY11" s="5">
        <v>0</v>
      </c>
      <c r="CZ11" s="5">
        <v>0</v>
      </c>
      <c r="DA11" s="5">
        <v>0</v>
      </c>
      <c r="DB11" s="5">
        <v>0</v>
      </c>
      <c r="DC11" s="5">
        <v>0</v>
      </c>
      <c r="DD11" s="5">
        <v>0</v>
      </c>
      <c r="DH11" s="5" t="s">
        <v>475</v>
      </c>
      <c r="DI11" s="5" t="s">
        <v>475</v>
      </c>
      <c r="DJ11" s="5" t="s">
        <v>475</v>
      </c>
      <c r="DK11" s="5" t="s">
        <v>476</v>
      </c>
      <c r="DL11" s="5" t="s">
        <v>476</v>
      </c>
      <c r="DM11" s="5" t="s">
        <v>476</v>
      </c>
      <c r="DN11" s="5" t="s">
        <v>405</v>
      </c>
      <c r="DO11" s="5" t="s">
        <v>477</v>
      </c>
      <c r="DP11" s="5" t="s">
        <v>387</v>
      </c>
      <c r="DS11" s="5" t="s">
        <v>15</v>
      </c>
      <c r="DT11" s="5" t="s">
        <v>452</v>
      </c>
      <c r="DU11" s="5" t="s">
        <v>382</v>
      </c>
      <c r="DX11" s="5" t="s">
        <v>408</v>
      </c>
      <c r="DY11" s="5" t="s">
        <v>478</v>
      </c>
      <c r="DZ11" s="5" t="s">
        <v>163</v>
      </c>
      <c r="EA11" s="5" t="s">
        <v>410</v>
      </c>
      <c r="EB11" s="5">
        <v>45292</v>
      </c>
      <c r="ED11" s="5" t="s">
        <v>479</v>
      </c>
    </row>
    <row r="12" spans="1:143" s="5" customFormat="1" hidden="1" x14ac:dyDescent="0.3">
      <c r="A12" s="9">
        <f t="shared" si="2"/>
        <v>11</v>
      </c>
      <c r="B12" s="5" t="s">
        <v>111</v>
      </c>
      <c r="C12" s="5" t="s">
        <v>179</v>
      </c>
      <c r="D12" s="5" t="s">
        <v>182</v>
      </c>
      <c r="E12" s="5" t="str">
        <f t="shared" ref="E12:E14" si="7">X12</f>
        <v>SFm</v>
      </c>
      <c r="F12" s="20" t="str">
        <f t="shared" si="5"/>
        <v>Natural Gas Range (Cooktop &amp; Oven)Induction Cooktop &amp; Electric Oven</v>
      </c>
      <c r="G12" s="5">
        <f t="shared" ref="G12:G14" si="8">AK12</f>
        <v>-207</v>
      </c>
      <c r="H12" s="5">
        <f t="shared" ref="H12:H14" si="9">AL12</f>
        <v>14.3</v>
      </c>
      <c r="I12" s="5">
        <f t="shared" ref="I12:I14" si="10">AZ12</f>
        <v>16</v>
      </c>
      <c r="J12" s="132">
        <f>INDEX(L12:EI12,MATCH("Measure Total Cost 1st Baseline",$L$10:$EI$10,0))</f>
        <v>1483.97</v>
      </c>
      <c r="K12" s="132">
        <f t="shared" ref="K12:K14" si="11">INDEX(L12:EI12,MATCH("Measure - Labor Cost",$L$10:$EI$10,0))+INDEX(L12:EI12,MATCH("Measure - Material Cost",$L$10:$EI$10,0))</f>
        <v>2640.63</v>
      </c>
      <c r="L12" s="15" t="s">
        <v>467</v>
      </c>
      <c r="M12" s="5" t="s">
        <v>163</v>
      </c>
      <c r="N12" s="5" t="s">
        <v>468</v>
      </c>
      <c r="O12" s="5" t="s">
        <v>480</v>
      </c>
      <c r="P12" s="5" t="s">
        <v>481</v>
      </c>
      <c r="R12" s="5" t="s">
        <v>482</v>
      </c>
      <c r="S12" s="5" t="s">
        <v>483</v>
      </c>
      <c r="T12" s="5" t="s">
        <v>483</v>
      </c>
      <c r="U12" s="5" t="s">
        <v>381</v>
      </c>
      <c r="V12" s="5" t="s">
        <v>382</v>
      </c>
      <c r="W12" s="5" t="s">
        <v>383</v>
      </c>
      <c r="X12" s="5" t="s">
        <v>162</v>
      </c>
      <c r="Y12" s="5" t="s">
        <v>384</v>
      </c>
      <c r="Z12" s="5" t="s">
        <v>125</v>
      </c>
      <c r="AA12" s="5" t="s">
        <v>385</v>
      </c>
      <c r="AB12" s="5" t="s">
        <v>386</v>
      </c>
      <c r="AC12" s="5" t="s">
        <v>387</v>
      </c>
      <c r="AD12" s="5" t="s">
        <v>387</v>
      </c>
      <c r="AE12" s="5" t="s">
        <v>484</v>
      </c>
      <c r="AF12" s="5" t="s">
        <v>485</v>
      </c>
      <c r="AG12" s="5" t="s">
        <v>391</v>
      </c>
      <c r="AH12" s="5" t="s">
        <v>387</v>
      </c>
      <c r="AI12" s="5" t="s">
        <v>391</v>
      </c>
      <c r="AJ12" s="5">
        <v>0</v>
      </c>
      <c r="AK12" s="5">
        <v>-207</v>
      </c>
      <c r="AL12" s="5">
        <v>14.3</v>
      </c>
      <c r="AM12" s="5">
        <v>0</v>
      </c>
      <c r="AN12" s="5">
        <v>0</v>
      </c>
      <c r="AO12" s="5">
        <v>0</v>
      </c>
      <c r="AP12" s="5">
        <v>194.46</v>
      </c>
      <c r="AQ12" s="5">
        <v>962.2</v>
      </c>
      <c r="AR12" s="5">
        <v>1483.97</v>
      </c>
      <c r="AS12" s="5">
        <v>350.72</v>
      </c>
      <c r="AT12" s="5">
        <v>2289.91</v>
      </c>
      <c r="AU12" s="5">
        <v>0</v>
      </c>
      <c r="AV12" s="5">
        <v>0</v>
      </c>
      <c r="AW12" s="5">
        <v>0</v>
      </c>
      <c r="AX12" s="5" t="s">
        <v>382</v>
      </c>
      <c r="AY12" s="5" t="s">
        <v>473</v>
      </c>
      <c r="AZ12" s="5">
        <v>16</v>
      </c>
      <c r="BB12" s="5">
        <v>0</v>
      </c>
      <c r="BC12" s="5">
        <v>16</v>
      </c>
      <c r="BD12" s="5">
        <v>0</v>
      </c>
      <c r="BE12" s="5">
        <v>0</v>
      </c>
      <c r="BF12" s="21">
        <v>54.3</v>
      </c>
      <c r="BG12" s="21">
        <v>14.3</v>
      </c>
      <c r="BH12" s="5">
        <v>0</v>
      </c>
      <c r="BI12" s="5">
        <v>0</v>
      </c>
      <c r="BJ12" s="5">
        <v>0</v>
      </c>
      <c r="BK12" s="5">
        <v>0</v>
      </c>
      <c r="BL12" s="21">
        <v>261</v>
      </c>
      <c r="BM12" s="21">
        <v>0</v>
      </c>
      <c r="BN12" s="5" t="s">
        <v>474</v>
      </c>
      <c r="BO12" s="5" t="s">
        <v>396</v>
      </c>
      <c r="BP12" s="5">
        <v>1</v>
      </c>
      <c r="BQ12" s="5">
        <v>1</v>
      </c>
      <c r="BR12" s="5">
        <v>1</v>
      </c>
      <c r="BS12" s="5">
        <v>1</v>
      </c>
      <c r="BT12" s="5" t="s">
        <v>397</v>
      </c>
      <c r="BU12" s="5">
        <v>1</v>
      </c>
      <c r="BV12" s="5">
        <v>0</v>
      </c>
      <c r="BW12" s="5" t="s">
        <v>398</v>
      </c>
      <c r="BX12" s="5" t="s">
        <v>399</v>
      </c>
      <c r="BY12" s="5">
        <v>0</v>
      </c>
      <c r="BZ12" s="5">
        <v>0</v>
      </c>
      <c r="CA12" s="5">
        <v>0</v>
      </c>
      <c r="CB12" s="5">
        <v>0</v>
      </c>
      <c r="CD12" s="5">
        <v>0</v>
      </c>
      <c r="CJ12" s="5" t="s">
        <v>389</v>
      </c>
      <c r="CK12" s="5" t="b">
        <v>0</v>
      </c>
      <c r="CL12" s="5" t="s">
        <v>400</v>
      </c>
      <c r="CM12" s="5" t="s">
        <v>401</v>
      </c>
      <c r="CN12" s="5">
        <v>0</v>
      </c>
      <c r="CO12" s="5">
        <v>290.25</v>
      </c>
      <c r="CP12" s="5">
        <v>1644.68</v>
      </c>
      <c r="CQ12" s="5">
        <v>215.96</v>
      </c>
      <c r="CR12" s="5">
        <v>0.18</v>
      </c>
      <c r="CS12" s="5">
        <v>1.34</v>
      </c>
      <c r="CT12" s="5">
        <v>74.290000000000006</v>
      </c>
      <c r="CU12" s="5">
        <v>0</v>
      </c>
      <c r="CV12" s="5">
        <v>0</v>
      </c>
      <c r="CW12" s="5">
        <v>0</v>
      </c>
      <c r="CY12" s="5">
        <v>0</v>
      </c>
      <c r="CZ12" s="5">
        <v>0</v>
      </c>
      <c r="DA12" s="5">
        <v>0</v>
      </c>
      <c r="DB12" s="5">
        <v>0</v>
      </c>
      <c r="DC12" s="5">
        <v>0</v>
      </c>
      <c r="DD12" s="5">
        <v>0</v>
      </c>
      <c r="DH12" s="5" t="s">
        <v>475</v>
      </c>
      <c r="DI12" s="5" t="s">
        <v>475</v>
      </c>
      <c r="DJ12" s="5" t="s">
        <v>475</v>
      </c>
      <c r="DK12" s="5" t="s">
        <v>476</v>
      </c>
      <c r="DL12" s="5" t="s">
        <v>476</v>
      </c>
      <c r="DM12" s="5" t="s">
        <v>476</v>
      </c>
      <c r="DN12" s="5" t="s">
        <v>405</v>
      </c>
      <c r="DO12" s="5" t="s">
        <v>477</v>
      </c>
      <c r="DP12" s="5" t="s">
        <v>387</v>
      </c>
      <c r="DS12" s="5" t="s">
        <v>15</v>
      </c>
      <c r="DT12" s="5" t="s">
        <v>452</v>
      </c>
      <c r="DU12" s="5" t="s">
        <v>382</v>
      </c>
      <c r="DX12" s="5" t="s">
        <v>408</v>
      </c>
      <c r="DY12" s="5" t="s">
        <v>486</v>
      </c>
      <c r="DZ12" s="5" t="s">
        <v>163</v>
      </c>
      <c r="EA12" s="5" t="s">
        <v>410</v>
      </c>
      <c r="EB12" s="5">
        <v>45292</v>
      </c>
      <c r="ED12" s="5" t="s">
        <v>487</v>
      </c>
    </row>
    <row r="13" spans="1:143" s="5" customFormat="1" hidden="1" x14ac:dyDescent="0.3">
      <c r="A13" s="9">
        <f t="shared" si="2"/>
        <v>12</v>
      </c>
      <c r="B13" s="5" t="s">
        <v>488</v>
      </c>
      <c r="C13" s="5" t="s">
        <v>179</v>
      </c>
      <c r="D13" s="5" t="s">
        <v>180</v>
      </c>
      <c r="E13" s="5" t="str">
        <f t="shared" si="7"/>
        <v>SFm</v>
      </c>
      <c r="F13" s="20" t="str">
        <f t="shared" si="5"/>
        <v>Natural Gas Range (Cooktop &amp; Oven)Electric Resistance Cooktop &amp; Electric Oven</v>
      </c>
      <c r="G13" s="5">
        <f t="shared" si="8"/>
        <v>-219</v>
      </c>
      <c r="H13" s="5">
        <f t="shared" si="9"/>
        <v>14.3</v>
      </c>
      <c r="I13" s="5">
        <f t="shared" si="10"/>
        <v>16</v>
      </c>
      <c r="J13" s="132">
        <f>INDEX(L13:EI13,MATCH("Measure Total Cost 1st Baseline",$L$10:$EI$10,0))</f>
        <v>189.6</v>
      </c>
      <c r="K13" s="132">
        <f t="shared" si="11"/>
        <v>1346.26</v>
      </c>
      <c r="L13" s="15" t="s">
        <v>467</v>
      </c>
      <c r="M13" s="5" t="s">
        <v>163</v>
      </c>
      <c r="N13" s="5" t="s">
        <v>468</v>
      </c>
      <c r="O13" s="5" t="s">
        <v>489</v>
      </c>
      <c r="P13" s="5" t="s">
        <v>481</v>
      </c>
      <c r="R13" s="5" t="s">
        <v>490</v>
      </c>
      <c r="S13" s="5" t="s">
        <v>483</v>
      </c>
      <c r="T13" s="5" t="s">
        <v>483</v>
      </c>
      <c r="U13" s="5" t="s">
        <v>381</v>
      </c>
      <c r="V13" s="5" t="s">
        <v>382</v>
      </c>
      <c r="W13" s="5" t="s">
        <v>383</v>
      </c>
      <c r="X13" s="5" t="s">
        <v>162</v>
      </c>
      <c r="Y13" s="5" t="s">
        <v>384</v>
      </c>
      <c r="Z13" s="5" t="s">
        <v>125</v>
      </c>
      <c r="AA13" s="5" t="s">
        <v>385</v>
      </c>
      <c r="AB13" s="5" t="s">
        <v>386</v>
      </c>
      <c r="AC13" s="5" t="s">
        <v>387</v>
      </c>
      <c r="AD13" s="5" t="s">
        <v>387</v>
      </c>
      <c r="AE13" s="5" t="s">
        <v>484</v>
      </c>
      <c r="AF13" s="5" t="s">
        <v>491</v>
      </c>
      <c r="AG13" s="5" t="s">
        <v>391</v>
      </c>
      <c r="AH13" s="5" t="s">
        <v>387</v>
      </c>
      <c r="AI13" s="5" t="s">
        <v>391</v>
      </c>
      <c r="AJ13" s="5">
        <v>0</v>
      </c>
      <c r="AK13" s="5">
        <v>-219</v>
      </c>
      <c r="AL13" s="5">
        <v>14.3</v>
      </c>
      <c r="AM13" s="5">
        <v>0</v>
      </c>
      <c r="AN13" s="5">
        <v>0</v>
      </c>
      <c r="AO13" s="5">
        <v>0</v>
      </c>
      <c r="AP13" s="5">
        <v>194.46</v>
      </c>
      <c r="AQ13" s="5">
        <v>962.2</v>
      </c>
      <c r="AR13" s="5">
        <v>189.6</v>
      </c>
      <c r="AS13" s="5">
        <v>350.72</v>
      </c>
      <c r="AT13" s="5">
        <v>995.54</v>
      </c>
      <c r="AU13" s="5">
        <v>0</v>
      </c>
      <c r="AV13" s="5">
        <v>0</v>
      </c>
      <c r="AW13" s="5">
        <v>0</v>
      </c>
      <c r="AX13" s="5" t="s">
        <v>382</v>
      </c>
      <c r="AY13" s="5" t="s">
        <v>473</v>
      </c>
      <c r="AZ13" s="5">
        <v>16</v>
      </c>
      <c r="BB13" s="5">
        <v>0</v>
      </c>
      <c r="BC13" s="5">
        <v>16</v>
      </c>
      <c r="BD13" s="5">
        <v>0</v>
      </c>
      <c r="BE13" s="5">
        <v>0</v>
      </c>
      <c r="BF13" s="21">
        <v>54.3</v>
      </c>
      <c r="BG13" s="21">
        <v>14.3</v>
      </c>
      <c r="BH13" s="5">
        <v>0</v>
      </c>
      <c r="BI13" s="5">
        <v>0</v>
      </c>
      <c r="BJ13" s="5">
        <v>0</v>
      </c>
      <c r="BK13" s="5">
        <v>0</v>
      </c>
      <c r="BL13" s="21">
        <v>274</v>
      </c>
      <c r="BM13" s="21">
        <v>0</v>
      </c>
      <c r="BN13" s="5" t="s">
        <v>474</v>
      </c>
      <c r="BO13" s="5" t="s">
        <v>396</v>
      </c>
      <c r="BP13" s="5">
        <v>1</v>
      </c>
      <c r="BQ13" s="5">
        <v>1</v>
      </c>
      <c r="BR13" s="5">
        <v>1</v>
      </c>
      <c r="BS13" s="5">
        <v>1</v>
      </c>
      <c r="BT13" s="5" t="s">
        <v>397</v>
      </c>
      <c r="BU13" s="5">
        <v>1</v>
      </c>
      <c r="BV13" s="5">
        <v>0</v>
      </c>
      <c r="BW13" s="5" t="s">
        <v>398</v>
      </c>
      <c r="BX13" s="5" t="s">
        <v>399</v>
      </c>
      <c r="BY13" s="5">
        <v>0</v>
      </c>
      <c r="BZ13" s="5">
        <v>0</v>
      </c>
      <c r="CA13" s="5">
        <v>0</v>
      </c>
      <c r="CB13" s="5">
        <v>0</v>
      </c>
      <c r="CD13" s="5">
        <v>0</v>
      </c>
      <c r="CJ13" s="5" t="s">
        <v>389</v>
      </c>
      <c r="CK13" s="5" t="b">
        <v>0</v>
      </c>
      <c r="CL13" s="5" t="s">
        <v>400</v>
      </c>
      <c r="CM13" s="5" t="s">
        <v>401</v>
      </c>
      <c r="CN13" s="5">
        <v>0</v>
      </c>
      <c r="CO13" s="5">
        <v>290.25</v>
      </c>
      <c r="CP13" s="5">
        <v>411.02</v>
      </c>
      <c r="CQ13" s="5">
        <v>228.48</v>
      </c>
      <c r="CR13" s="5">
        <v>0.71</v>
      </c>
      <c r="CS13" s="5">
        <v>1.27</v>
      </c>
      <c r="CT13" s="5">
        <v>61.77</v>
      </c>
      <c r="CU13" s="5">
        <v>0</v>
      </c>
      <c r="CV13" s="5">
        <v>0</v>
      </c>
      <c r="CW13" s="5">
        <v>0</v>
      </c>
      <c r="CY13" s="5">
        <v>0</v>
      </c>
      <c r="CZ13" s="5">
        <v>0</v>
      </c>
      <c r="DA13" s="5">
        <v>0</v>
      </c>
      <c r="DB13" s="5">
        <v>0</v>
      </c>
      <c r="DC13" s="5">
        <v>0</v>
      </c>
      <c r="DD13" s="5">
        <v>0</v>
      </c>
      <c r="DH13" s="5" t="s">
        <v>475</v>
      </c>
      <c r="DI13" s="5" t="s">
        <v>475</v>
      </c>
      <c r="DJ13" s="5" t="s">
        <v>475</v>
      </c>
      <c r="DK13" s="5" t="s">
        <v>476</v>
      </c>
      <c r="DL13" s="5" t="s">
        <v>476</v>
      </c>
      <c r="DM13" s="5" t="s">
        <v>476</v>
      </c>
      <c r="DN13" s="5" t="s">
        <v>405</v>
      </c>
      <c r="DO13" s="5" t="s">
        <v>477</v>
      </c>
      <c r="DP13" s="5" t="s">
        <v>387</v>
      </c>
      <c r="DS13" s="5" t="s">
        <v>15</v>
      </c>
      <c r="DT13" s="5" t="s">
        <v>452</v>
      </c>
      <c r="DU13" s="5" t="s">
        <v>382</v>
      </c>
      <c r="DX13" s="5" t="s">
        <v>408</v>
      </c>
      <c r="DY13" s="5" t="s">
        <v>492</v>
      </c>
      <c r="DZ13" s="5" t="s">
        <v>163</v>
      </c>
      <c r="EA13" s="5" t="s">
        <v>410</v>
      </c>
      <c r="EB13" s="5">
        <v>45292</v>
      </c>
      <c r="ED13" s="5" t="s">
        <v>493</v>
      </c>
    </row>
    <row r="14" spans="1:143" s="5" customFormat="1" hidden="1" x14ac:dyDescent="0.3">
      <c r="A14" s="9">
        <f t="shared" si="2"/>
        <v>13</v>
      </c>
      <c r="B14" s="5" t="s">
        <v>494</v>
      </c>
      <c r="C14" s="5" t="s">
        <v>177</v>
      </c>
      <c r="D14" s="5" t="s">
        <v>178</v>
      </c>
      <c r="E14" s="5" t="str">
        <f t="shared" si="7"/>
        <v>SFm</v>
      </c>
      <c r="F14" s="20" t="str">
        <f t="shared" si="5"/>
        <v>Natural Gas Wall OvenElectric Resistance Wall Oven</v>
      </c>
      <c r="G14" s="5">
        <f t="shared" si="8"/>
        <v>-117</v>
      </c>
      <c r="H14" s="5">
        <f t="shared" si="9"/>
        <v>8.61</v>
      </c>
      <c r="I14" s="5">
        <f t="shared" si="10"/>
        <v>16</v>
      </c>
      <c r="J14" s="132">
        <f>INDEX(L14:EI14,MATCH("Measure Total Cost 1st Baseline",$L$10:$EI$10,0))</f>
        <v>1038.56</v>
      </c>
      <c r="K14" s="132">
        <f t="shared" si="11"/>
        <v>2498.08</v>
      </c>
      <c r="L14" s="15" t="s">
        <v>467</v>
      </c>
      <c r="M14" s="5" t="s">
        <v>163</v>
      </c>
      <c r="N14" s="5" t="s">
        <v>468</v>
      </c>
      <c r="O14" s="5" t="s">
        <v>495</v>
      </c>
      <c r="P14" s="5" t="s">
        <v>496</v>
      </c>
      <c r="R14" s="5" t="s">
        <v>497</v>
      </c>
      <c r="S14" s="5" t="s">
        <v>498</v>
      </c>
      <c r="T14" s="5" t="s">
        <v>498</v>
      </c>
      <c r="U14" s="5" t="s">
        <v>381</v>
      </c>
      <c r="V14" s="5" t="s">
        <v>382</v>
      </c>
      <c r="W14" s="5" t="s">
        <v>383</v>
      </c>
      <c r="X14" s="5" t="s">
        <v>162</v>
      </c>
      <c r="Y14" s="5" t="s">
        <v>384</v>
      </c>
      <c r="Z14" s="5" t="s">
        <v>125</v>
      </c>
      <c r="AA14" s="5" t="s">
        <v>385</v>
      </c>
      <c r="AB14" s="5" t="s">
        <v>386</v>
      </c>
      <c r="AC14" s="5" t="s">
        <v>387</v>
      </c>
      <c r="AD14" s="5" t="s">
        <v>387</v>
      </c>
      <c r="AE14" s="5" t="s">
        <v>177</v>
      </c>
      <c r="AF14" s="5" t="s">
        <v>178</v>
      </c>
      <c r="AG14" s="5" t="s">
        <v>391</v>
      </c>
      <c r="AH14" s="5" t="s">
        <v>387</v>
      </c>
      <c r="AI14" s="5" t="s">
        <v>391</v>
      </c>
      <c r="AJ14" s="5">
        <v>0</v>
      </c>
      <c r="AK14" s="5">
        <v>-117</v>
      </c>
      <c r="AL14" s="5">
        <v>8.61</v>
      </c>
      <c r="AM14" s="5">
        <v>0</v>
      </c>
      <c r="AN14" s="5">
        <v>0</v>
      </c>
      <c r="AO14" s="5">
        <v>0</v>
      </c>
      <c r="AP14" s="5">
        <v>208.35</v>
      </c>
      <c r="AQ14" s="5">
        <v>1251.17</v>
      </c>
      <c r="AR14" s="5">
        <v>1038.56</v>
      </c>
      <c r="AS14" s="5">
        <v>364.61</v>
      </c>
      <c r="AT14" s="5">
        <v>2133.4699999999998</v>
      </c>
      <c r="AU14" s="5">
        <v>0</v>
      </c>
      <c r="AV14" s="5">
        <v>0</v>
      </c>
      <c r="AW14" s="5">
        <v>0</v>
      </c>
      <c r="AX14" s="5" t="s">
        <v>382</v>
      </c>
      <c r="AY14" s="5" t="s">
        <v>473</v>
      </c>
      <c r="AZ14" s="5">
        <v>16</v>
      </c>
      <c r="BB14" s="5">
        <v>0</v>
      </c>
      <c r="BC14" s="5">
        <v>16</v>
      </c>
      <c r="BD14" s="5">
        <v>0</v>
      </c>
      <c r="BE14" s="5">
        <v>0</v>
      </c>
      <c r="BF14" s="21">
        <v>54.3</v>
      </c>
      <c r="BG14" s="21">
        <v>8.61</v>
      </c>
      <c r="BH14" s="5">
        <v>0</v>
      </c>
      <c r="BI14" s="5">
        <v>0</v>
      </c>
      <c r="BJ14" s="5">
        <v>0</v>
      </c>
      <c r="BK14" s="5">
        <v>0</v>
      </c>
      <c r="BL14" s="21">
        <v>172</v>
      </c>
      <c r="BM14" s="21">
        <v>0</v>
      </c>
      <c r="BN14" s="5" t="s">
        <v>474</v>
      </c>
      <c r="BO14" s="5" t="s">
        <v>396</v>
      </c>
      <c r="BP14" s="5">
        <v>1</v>
      </c>
      <c r="BQ14" s="5">
        <v>1</v>
      </c>
      <c r="BR14" s="5">
        <v>1</v>
      </c>
      <c r="BS14" s="5">
        <v>1</v>
      </c>
      <c r="BT14" s="5" t="s">
        <v>397</v>
      </c>
      <c r="BU14" s="5">
        <v>1</v>
      </c>
      <c r="BV14" s="5">
        <v>0</v>
      </c>
      <c r="BW14" s="5" t="s">
        <v>398</v>
      </c>
      <c r="BX14" s="5" t="s">
        <v>399</v>
      </c>
      <c r="BY14" s="5">
        <v>0</v>
      </c>
      <c r="BZ14" s="5">
        <v>0</v>
      </c>
      <c r="CA14" s="5">
        <v>0</v>
      </c>
      <c r="CB14" s="5">
        <v>0</v>
      </c>
      <c r="CD14" s="5">
        <v>0</v>
      </c>
      <c r="CJ14" s="5" t="s">
        <v>389</v>
      </c>
      <c r="CK14" s="5" t="b">
        <v>0</v>
      </c>
      <c r="CL14" s="5" t="s">
        <v>400</v>
      </c>
      <c r="CM14" s="5" t="s">
        <v>401</v>
      </c>
      <c r="CN14" s="5">
        <v>0</v>
      </c>
      <c r="CO14" s="5">
        <v>174.76</v>
      </c>
      <c r="CP14" s="5">
        <v>1121.96</v>
      </c>
      <c r="CQ14" s="5">
        <v>122.06</v>
      </c>
      <c r="CR14" s="5">
        <v>0.16</v>
      </c>
      <c r="CS14" s="5">
        <v>1.43</v>
      </c>
      <c r="CT14" s="5">
        <v>52.69</v>
      </c>
      <c r="CU14" s="5">
        <v>0</v>
      </c>
      <c r="CV14" s="5">
        <v>0</v>
      </c>
      <c r="CW14" s="5">
        <v>0</v>
      </c>
      <c r="CY14" s="5">
        <v>0</v>
      </c>
      <c r="CZ14" s="5">
        <v>0</v>
      </c>
      <c r="DA14" s="5">
        <v>0</v>
      </c>
      <c r="DB14" s="5">
        <v>0</v>
      </c>
      <c r="DC14" s="5">
        <v>0</v>
      </c>
      <c r="DD14" s="5">
        <v>0</v>
      </c>
      <c r="DH14" s="5" t="s">
        <v>475</v>
      </c>
      <c r="DI14" s="5" t="s">
        <v>475</v>
      </c>
      <c r="DJ14" s="5" t="s">
        <v>475</v>
      </c>
      <c r="DK14" s="5" t="s">
        <v>476</v>
      </c>
      <c r="DL14" s="5" t="s">
        <v>476</v>
      </c>
      <c r="DM14" s="5" t="s">
        <v>476</v>
      </c>
      <c r="DN14" s="5" t="s">
        <v>405</v>
      </c>
      <c r="DO14" s="5" t="s">
        <v>477</v>
      </c>
      <c r="DP14" s="5" t="s">
        <v>387</v>
      </c>
      <c r="DS14" s="5" t="s">
        <v>15</v>
      </c>
      <c r="DT14" s="5" t="s">
        <v>452</v>
      </c>
      <c r="DU14" s="5" t="s">
        <v>382</v>
      </c>
      <c r="DX14" s="5" t="s">
        <v>408</v>
      </c>
      <c r="DY14" s="5" t="s">
        <v>499</v>
      </c>
      <c r="DZ14" s="5" t="s">
        <v>163</v>
      </c>
      <c r="EA14" s="5" t="s">
        <v>410</v>
      </c>
      <c r="EB14" s="5">
        <v>45292</v>
      </c>
      <c r="ED14" s="5" t="s">
        <v>500</v>
      </c>
    </row>
    <row r="15" spans="1:143" s="5" customFormat="1" ht="34.5" x14ac:dyDescent="0.3">
      <c r="A15" s="8">
        <f>A14+1</f>
        <v>14</v>
      </c>
      <c r="B15" s="3" t="s">
        <v>501</v>
      </c>
      <c r="C15" s="3" t="s">
        <v>235</v>
      </c>
      <c r="D15" s="3" t="s">
        <v>236</v>
      </c>
      <c r="E15" s="3" t="s">
        <v>237</v>
      </c>
      <c r="F15" s="3" t="str">
        <f>B15</f>
        <v>Central Heat Pump</v>
      </c>
      <c r="G15" s="3" t="s">
        <v>239</v>
      </c>
      <c r="H15" s="3" t="s">
        <v>240</v>
      </c>
      <c r="I15" s="3" t="s">
        <v>241</v>
      </c>
      <c r="J15" s="131" t="s">
        <v>242</v>
      </c>
      <c r="K15" s="131" t="s">
        <v>243</v>
      </c>
      <c r="L15" s="14" t="s">
        <v>246</v>
      </c>
      <c r="M15" s="3" t="s">
        <v>247</v>
      </c>
      <c r="N15" s="3" t="s">
        <v>248</v>
      </c>
      <c r="O15" s="3" t="s">
        <v>249</v>
      </c>
      <c r="P15" s="3" t="s">
        <v>250</v>
      </c>
      <c r="Q15" s="3" t="s">
        <v>251</v>
      </c>
      <c r="R15" s="3" t="s">
        <v>252</v>
      </c>
      <c r="S15" s="3" t="s">
        <v>253</v>
      </c>
      <c r="T15" s="3" t="s">
        <v>254</v>
      </c>
      <c r="U15" s="3" t="s">
        <v>255</v>
      </c>
      <c r="V15" s="3" t="s">
        <v>256</v>
      </c>
      <c r="W15" s="3" t="s">
        <v>257</v>
      </c>
      <c r="X15" s="3" t="s">
        <v>258</v>
      </c>
      <c r="Y15" s="3" t="s">
        <v>259</v>
      </c>
      <c r="Z15" s="3" t="s">
        <v>260</v>
      </c>
      <c r="AA15" s="3" t="s">
        <v>261</v>
      </c>
      <c r="AB15" s="3" t="s">
        <v>262</v>
      </c>
      <c r="AC15" s="3" t="s">
        <v>263</v>
      </c>
      <c r="AD15" s="3" t="s">
        <v>264</v>
      </c>
      <c r="AE15" s="3" t="s">
        <v>502</v>
      </c>
      <c r="AF15" s="3" t="s">
        <v>503</v>
      </c>
      <c r="AG15" s="3" t="s">
        <v>504</v>
      </c>
      <c r="AH15" s="3" t="s">
        <v>269</v>
      </c>
      <c r="AI15" s="3" t="s">
        <v>270</v>
      </c>
      <c r="AJ15" s="3" t="s">
        <v>271</v>
      </c>
      <c r="AK15" s="3" t="s">
        <v>275</v>
      </c>
      <c r="AL15" s="3" t="s">
        <v>276</v>
      </c>
      <c r="AM15" s="3" t="s">
        <v>277</v>
      </c>
      <c r="AN15" s="3" t="s">
        <v>278</v>
      </c>
      <c r="AO15" s="3" t="s">
        <v>279</v>
      </c>
      <c r="AP15" s="3" t="s">
        <v>280</v>
      </c>
      <c r="AQ15" s="3" t="s">
        <v>281</v>
      </c>
      <c r="AR15" s="3" t="s">
        <v>282</v>
      </c>
      <c r="AS15" s="3" t="s">
        <v>283</v>
      </c>
      <c r="AT15" s="3" t="s">
        <v>284</v>
      </c>
      <c r="AU15" s="3" t="s">
        <v>285</v>
      </c>
      <c r="AV15" s="3" t="s">
        <v>286</v>
      </c>
      <c r="AW15" s="3" t="s">
        <v>287</v>
      </c>
      <c r="AX15" s="3" t="s">
        <v>288</v>
      </c>
      <c r="AY15" s="3" t="s">
        <v>289</v>
      </c>
      <c r="AZ15" s="3" t="s">
        <v>290</v>
      </c>
      <c r="BA15" s="3" t="s">
        <v>291</v>
      </c>
      <c r="BB15" s="3" t="s">
        <v>292</v>
      </c>
      <c r="BC15" s="3" t="s">
        <v>293</v>
      </c>
      <c r="BD15" s="3" t="s">
        <v>294</v>
      </c>
      <c r="BE15" s="3" t="s">
        <v>295</v>
      </c>
      <c r="BF15" s="3" t="s">
        <v>296</v>
      </c>
      <c r="BG15" s="3" t="s">
        <v>297</v>
      </c>
      <c r="BH15" s="3" t="s">
        <v>298</v>
      </c>
      <c r="BI15" s="3" t="s">
        <v>299</v>
      </c>
      <c r="BJ15" s="3" t="s">
        <v>300</v>
      </c>
      <c r="BK15" s="3" t="s">
        <v>301</v>
      </c>
      <c r="BL15" s="3" t="s">
        <v>302</v>
      </c>
      <c r="BM15" s="3" t="s">
        <v>303</v>
      </c>
      <c r="BN15" s="3" t="s">
        <v>304</v>
      </c>
      <c r="BO15" s="3" t="s">
        <v>305</v>
      </c>
      <c r="BP15" s="3" t="s">
        <v>306</v>
      </c>
      <c r="BQ15" s="3" t="s">
        <v>307</v>
      </c>
      <c r="BR15" s="3" t="s">
        <v>308</v>
      </c>
      <c r="BS15" s="3" t="s">
        <v>309</v>
      </c>
      <c r="BT15" s="3" t="s">
        <v>310</v>
      </c>
      <c r="BU15" s="3" t="s">
        <v>311</v>
      </c>
      <c r="BV15" s="3" t="s">
        <v>312</v>
      </c>
      <c r="BW15" s="3" t="s">
        <v>313</v>
      </c>
      <c r="BX15" s="3" t="s">
        <v>314</v>
      </c>
      <c r="BY15" s="3" t="s">
        <v>315</v>
      </c>
      <c r="BZ15" s="3" t="s">
        <v>316</v>
      </c>
      <c r="CA15" s="3" t="s">
        <v>317</v>
      </c>
      <c r="CB15" s="3" t="s">
        <v>318</v>
      </c>
      <c r="CC15" s="3" t="s">
        <v>319</v>
      </c>
      <c r="CD15" s="3" t="s">
        <v>320</v>
      </c>
      <c r="CE15" s="3" t="s">
        <v>321</v>
      </c>
      <c r="CF15" s="3" t="s">
        <v>322</v>
      </c>
      <c r="CG15" s="3" t="s">
        <v>323</v>
      </c>
      <c r="CH15" s="3" t="s">
        <v>324</v>
      </c>
      <c r="CI15" s="3" t="s">
        <v>325</v>
      </c>
      <c r="CJ15" s="3" t="s">
        <v>326</v>
      </c>
      <c r="CK15" s="3" t="s">
        <v>327</v>
      </c>
      <c r="CL15" s="3" t="s">
        <v>328</v>
      </c>
      <c r="CM15" s="3" t="s">
        <v>329</v>
      </c>
      <c r="CN15" s="3" t="s">
        <v>330</v>
      </c>
      <c r="CO15" s="3" t="s">
        <v>331</v>
      </c>
      <c r="CP15" s="3" t="s">
        <v>332</v>
      </c>
      <c r="CQ15" s="3" t="s">
        <v>333</v>
      </c>
      <c r="CR15" s="3" t="s">
        <v>334</v>
      </c>
      <c r="CS15" s="3" t="s">
        <v>335</v>
      </c>
      <c r="CT15" s="3" t="s">
        <v>336</v>
      </c>
      <c r="CU15" s="3" t="s">
        <v>337</v>
      </c>
      <c r="CV15" s="3" t="s">
        <v>338</v>
      </c>
      <c r="CW15" s="3" t="s">
        <v>339</v>
      </c>
      <c r="CX15" s="3" t="s">
        <v>340</v>
      </c>
      <c r="CY15" s="3" t="s">
        <v>341</v>
      </c>
      <c r="CZ15" s="3" t="s">
        <v>342</v>
      </c>
      <c r="DA15" s="3" t="s">
        <v>343</v>
      </c>
      <c r="DB15" s="3" t="s">
        <v>344</v>
      </c>
      <c r="DC15" s="3" t="s">
        <v>345</v>
      </c>
      <c r="DD15" s="3" t="s">
        <v>346</v>
      </c>
      <c r="DE15" s="3" t="s">
        <v>347</v>
      </c>
      <c r="DF15" s="3" t="s">
        <v>348</v>
      </c>
      <c r="DG15" s="3" t="s">
        <v>349</v>
      </c>
      <c r="DH15" s="3" t="s">
        <v>350</v>
      </c>
      <c r="DI15" s="3" t="s">
        <v>351</v>
      </c>
      <c r="DJ15" s="3" t="s">
        <v>352</v>
      </c>
      <c r="DK15" s="3" t="s">
        <v>353</v>
      </c>
      <c r="DL15" s="3" t="s">
        <v>354</v>
      </c>
      <c r="DM15" s="3" t="s">
        <v>355</v>
      </c>
      <c r="DN15" s="3" t="s">
        <v>356</v>
      </c>
      <c r="DO15" s="3" t="s">
        <v>357</v>
      </c>
      <c r="DP15" s="3" t="s">
        <v>358</v>
      </c>
      <c r="DQ15" s="3" t="s">
        <v>359</v>
      </c>
      <c r="DR15" s="3" t="s">
        <v>360</v>
      </c>
      <c r="DS15" s="3" t="s">
        <v>361</v>
      </c>
      <c r="DT15" s="3" t="s">
        <v>362</v>
      </c>
      <c r="DU15" s="3" t="s">
        <v>363</v>
      </c>
      <c r="DV15" s="3" t="s">
        <v>364</v>
      </c>
      <c r="DW15" s="3" t="s">
        <v>365</v>
      </c>
      <c r="DX15" s="3" t="s">
        <v>366</v>
      </c>
      <c r="DY15" s="3" t="s">
        <v>367</v>
      </c>
      <c r="DZ15" s="3" t="s">
        <v>368</v>
      </c>
      <c r="EA15" s="3" t="s">
        <v>369</v>
      </c>
      <c r="EB15" s="3" t="s">
        <v>370</v>
      </c>
      <c r="EC15" s="3" t="s">
        <v>371</v>
      </c>
      <c r="ED15" s="3" t="s">
        <v>372</v>
      </c>
      <c r="EE15" s="3" t="s">
        <v>373</v>
      </c>
      <c r="EF15" s="4"/>
      <c r="EG15" s="4"/>
      <c r="EH15" s="4"/>
      <c r="EI15" s="4"/>
      <c r="EJ15" s="4"/>
      <c r="EK15" s="4"/>
      <c r="EL15" s="4"/>
      <c r="EM15" s="4"/>
    </row>
    <row r="16" spans="1:143" s="5" customFormat="1" x14ac:dyDescent="0.3">
      <c r="A16" s="9">
        <f>A15+1</f>
        <v>15</v>
      </c>
      <c r="B16" s="5" t="s">
        <v>505</v>
      </c>
      <c r="C16" s="5" t="s">
        <v>27</v>
      </c>
      <c r="D16" s="5" t="s">
        <v>223</v>
      </c>
      <c r="E16" s="5" t="s">
        <v>166</v>
      </c>
      <c r="F16" s="20" t="str">
        <f t="shared" ref="F16:F63" si="12">_xlfn.CONCAT(C16:E16)</f>
        <v>Central AC with Gas Furnace16 SEER Central Heat Pump (HSPF = 9)MFm</v>
      </c>
      <c r="G16" s="5">
        <f t="shared" ref="G16:G47" si="13">AL16</f>
        <v>-188</v>
      </c>
      <c r="H16" s="5">
        <f t="shared" ref="H16:H47" si="14">AM16</f>
        <v>37.700000000000003</v>
      </c>
      <c r="I16" s="5">
        <f t="shared" ref="I16:I47" si="15">BA16</f>
        <v>15</v>
      </c>
      <c r="J16" s="132">
        <f t="shared" ref="J16:J63" si="16">INDEX(L16:EI16,MATCH("Measure Total Cost 1st Baseline",$L$15:$EI$15,0))</f>
        <v>426.29</v>
      </c>
      <c r="K16" s="132">
        <f>INDEX(L16:EI16,MATCH("Measure - Labor Cost",$L$15:$EI$15,0))+INDEX(L16:EI16,MATCH("Measure - Material Cost",$L$15:$EI$15,0))</f>
        <v>2194.11</v>
      </c>
      <c r="L16" s="15" t="s">
        <v>506</v>
      </c>
      <c r="M16" s="5" t="s">
        <v>155</v>
      </c>
      <c r="N16" s="5" t="s">
        <v>507</v>
      </c>
      <c r="O16" s="5" t="s">
        <v>417</v>
      </c>
      <c r="P16" s="5" t="s">
        <v>508</v>
      </c>
      <c r="R16" s="5" t="s">
        <v>509</v>
      </c>
      <c r="S16" s="5" t="s">
        <v>510</v>
      </c>
      <c r="T16" s="5" t="s">
        <v>511</v>
      </c>
      <c r="U16" s="5" t="s">
        <v>381</v>
      </c>
      <c r="V16" s="5" t="s">
        <v>382</v>
      </c>
      <c r="W16" s="5" t="s">
        <v>383</v>
      </c>
      <c r="X16" s="5" t="s">
        <v>166</v>
      </c>
      <c r="Y16" s="5" t="s">
        <v>384</v>
      </c>
      <c r="Z16" s="5" t="s">
        <v>125</v>
      </c>
      <c r="AA16" s="5" t="s">
        <v>512</v>
      </c>
      <c r="AB16" s="5" t="s">
        <v>386</v>
      </c>
      <c r="AC16" s="5" t="s">
        <v>387</v>
      </c>
      <c r="AD16" s="5" t="s">
        <v>387</v>
      </c>
      <c r="AE16" s="5" t="s">
        <v>513</v>
      </c>
      <c r="AF16" s="5" t="s">
        <v>514</v>
      </c>
      <c r="AG16" s="5" t="s">
        <v>515</v>
      </c>
      <c r="AH16" s="5" t="s">
        <v>516</v>
      </c>
      <c r="AI16" s="5" t="s">
        <v>387</v>
      </c>
      <c r="AJ16" s="5" t="s">
        <v>391</v>
      </c>
      <c r="AK16" s="5">
        <v>0</v>
      </c>
      <c r="AL16" s="5">
        <v>-188</v>
      </c>
      <c r="AM16" s="5">
        <v>37.700000000000003</v>
      </c>
      <c r="AN16" s="5">
        <v>0</v>
      </c>
      <c r="AO16" s="5">
        <v>0</v>
      </c>
      <c r="AP16" s="5">
        <v>0</v>
      </c>
      <c r="AQ16" s="5">
        <v>489.92</v>
      </c>
      <c r="AR16" s="5">
        <v>1277.9000000000001</v>
      </c>
      <c r="AS16" s="5">
        <v>426.29</v>
      </c>
      <c r="AT16" s="5">
        <v>582.66999999999996</v>
      </c>
      <c r="AU16" s="5">
        <v>1611.44</v>
      </c>
      <c r="AV16" s="5">
        <v>0</v>
      </c>
      <c r="AW16" s="5">
        <v>0</v>
      </c>
      <c r="AX16" s="5">
        <v>0</v>
      </c>
      <c r="AY16" s="5" t="s">
        <v>382</v>
      </c>
      <c r="AZ16" s="5" t="s">
        <v>517</v>
      </c>
      <c r="BA16" s="5">
        <v>15</v>
      </c>
      <c r="BC16" s="5">
        <v>0</v>
      </c>
      <c r="BD16" s="5">
        <v>15</v>
      </c>
      <c r="BE16" s="5">
        <v>0</v>
      </c>
      <c r="BF16" s="5">
        <v>0</v>
      </c>
      <c r="BG16" s="5">
        <v>2340</v>
      </c>
      <c r="BH16" s="5">
        <v>279</v>
      </c>
      <c r="BI16" s="5">
        <v>0</v>
      </c>
      <c r="BJ16" s="5">
        <v>0</v>
      </c>
      <c r="BK16" s="5">
        <v>0</v>
      </c>
      <c r="BL16" s="5">
        <v>0</v>
      </c>
      <c r="BM16" s="5">
        <v>2530</v>
      </c>
      <c r="BN16" s="5">
        <v>242</v>
      </c>
      <c r="BO16" s="5" t="s">
        <v>474</v>
      </c>
      <c r="BP16" s="5" t="s">
        <v>396</v>
      </c>
      <c r="BQ16" s="5">
        <v>1</v>
      </c>
      <c r="BR16" s="5">
        <v>1</v>
      </c>
      <c r="BS16" s="5">
        <v>1</v>
      </c>
      <c r="BT16" s="5">
        <v>1</v>
      </c>
      <c r="BU16" s="5" t="s">
        <v>397</v>
      </c>
      <c r="BV16" s="5">
        <v>1</v>
      </c>
      <c r="BW16" s="5">
        <v>0</v>
      </c>
      <c r="BX16" s="5" t="s">
        <v>459</v>
      </c>
      <c r="BY16" s="5" t="s">
        <v>399</v>
      </c>
      <c r="BZ16" s="5">
        <v>0</v>
      </c>
      <c r="CA16" s="5">
        <v>74.95</v>
      </c>
      <c r="CB16" s="5">
        <v>0</v>
      </c>
      <c r="CC16" s="5">
        <v>0</v>
      </c>
      <c r="CE16" s="5">
        <v>0</v>
      </c>
      <c r="CK16" s="5" t="s">
        <v>389</v>
      </c>
      <c r="CL16" s="5" t="b">
        <v>0</v>
      </c>
      <c r="CM16" s="5" t="s">
        <v>400</v>
      </c>
      <c r="CN16" s="5" t="s">
        <v>401</v>
      </c>
      <c r="CO16" s="5">
        <v>0</v>
      </c>
      <c r="CP16" s="5">
        <v>724.2</v>
      </c>
      <c r="CQ16" s="5">
        <v>644.22</v>
      </c>
      <c r="CR16" s="5">
        <v>233.8</v>
      </c>
      <c r="CS16" s="5">
        <v>1.1200000000000001</v>
      </c>
      <c r="CT16" s="5">
        <v>3.1</v>
      </c>
      <c r="CU16" s="5">
        <v>490.4</v>
      </c>
      <c r="CV16" s="5">
        <v>0</v>
      </c>
      <c r="CW16" s="5">
        <v>0</v>
      </c>
      <c r="CX16" s="5">
        <v>74.95</v>
      </c>
      <c r="CZ16" s="5">
        <v>0</v>
      </c>
      <c r="DA16" s="5">
        <v>0</v>
      </c>
      <c r="DB16" s="5">
        <v>0</v>
      </c>
      <c r="DC16" s="5">
        <v>0</v>
      </c>
      <c r="DD16" s="5">
        <v>0</v>
      </c>
      <c r="DE16" s="5">
        <v>0</v>
      </c>
      <c r="DF16" s="5" t="s">
        <v>518</v>
      </c>
      <c r="DG16" s="5" t="s">
        <v>519</v>
      </c>
      <c r="DH16" s="5" t="s">
        <v>520</v>
      </c>
      <c r="DI16" s="5" t="s">
        <v>521</v>
      </c>
      <c r="DJ16" s="5" t="s">
        <v>522</v>
      </c>
      <c r="DK16" s="5" t="s">
        <v>522</v>
      </c>
      <c r="DL16" s="5" t="s">
        <v>523</v>
      </c>
      <c r="DM16" s="5" t="s">
        <v>523</v>
      </c>
      <c r="DN16" s="5" t="s">
        <v>523</v>
      </c>
      <c r="DO16" s="5" t="s">
        <v>114</v>
      </c>
      <c r="DP16" s="5" t="s">
        <v>524</v>
      </c>
      <c r="DQ16" s="5" t="s">
        <v>460</v>
      </c>
      <c r="DT16" s="5" t="s">
        <v>15</v>
      </c>
      <c r="DU16" s="5" t="s">
        <v>452</v>
      </c>
      <c r="DV16" s="5" t="s">
        <v>382</v>
      </c>
      <c r="DY16" s="5" t="s">
        <v>408</v>
      </c>
      <c r="DZ16" s="5" t="s">
        <v>525</v>
      </c>
      <c r="EA16" s="5" t="s">
        <v>155</v>
      </c>
      <c r="EB16" s="5" t="s">
        <v>410</v>
      </c>
      <c r="EC16" s="5">
        <v>45292</v>
      </c>
      <c r="EE16" s="5" t="s">
        <v>526</v>
      </c>
    </row>
    <row r="17" spans="1:135" s="5" customFormat="1" x14ac:dyDescent="0.3">
      <c r="A17" s="9">
        <f t="shared" ref="A17:A80" si="17">A16+1</f>
        <v>16</v>
      </c>
      <c r="B17" s="5" t="s">
        <v>505</v>
      </c>
      <c r="C17" s="5" t="s">
        <v>27</v>
      </c>
      <c r="D17" s="5" t="s">
        <v>223</v>
      </c>
      <c r="E17" s="5" t="s">
        <v>162</v>
      </c>
      <c r="F17" s="20" t="str">
        <f t="shared" si="12"/>
        <v>Central AC with Gas Furnace16 SEER Central Heat Pump (HSPF = 9)SFm</v>
      </c>
      <c r="G17" s="5">
        <f t="shared" si="13"/>
        <v>-348</v>
      </c>
      <c r="H17" s="5">
        <f t="shared" si="14"/>
        <v>51.3</v>
      </c>
      <c r="I17" s="5">
        <f t="shared" si="15"/>
        <v>15</v>
      </c>
      <c r="J17" s="132">
        <f t="shared" si="16"/>
        <v>426.29</v>
      </c>
      <c r="K17" s="132">
        <f t="shared" ref="K17:K63" si="18">INDEX(L17:EI17,MATCH("Measure - Labor Cost",$L$15:$EI$15,0))+INDEX(L17:EI17,MATCH("Measure - Material Cost",$L$15:$EI$15,0))</f>
        <v>2194.11</v>
      </c>
      <c r="L17" s="15" t="s">
        <v>506</v>
      </c>
      <c r="M17" s="5" t="s">
        <v>155</v>
      </c>
      <c r="N17" s="5" t="s">
        <v>507</v>
      </c>
      <c r="O17" s="5" t="s">
        <v>417</v>
      </c>
      <c r="P17" s="5" t="s">
        <v>527</v>
      </c>
      <c r="R17" s="5" t="s">
        <v>528</v>
      </c>
      <c r="S17" s="5" t="s">
        <v>510</v>
      </c>
      <c r="T17" s="5" t="s">
        <v>511</v>
      </c>
      <c r="U17" s="5" t="s">
        <v>381</v>
      </c>
      <c r="V17" s="5" t="s">
        <v>382</v>
      </c>
      <c r="W17" s="5" t="s">
        <v>383</v>
      </c>
      <c r="X17" s="5" t="s">
        <v>162</v>
      </c>
      <c r="Y17" s="5" t="s">
        <v>384</v>
      </c>
      <c r="Z17" s="5" t="s">
        <v>125</v>
      </c>
      <c r="AA17" s="5" t="s">
        <v>512</v>
      </c>
      <c r="AB17" s="5" t="s">
        <v>386</v>
      </c>
      <c r="AC17" s="5" t="s">
        <v>387</v>
      </c>
      <c r="AD17" s="5" t="s">
        <v>387</v>
      </c>
      <c r="AE17" s="5" t="s">
        <v>513</v>
      </c>
      <c r="AF17" s="5" t="s">
        <v>514</v>
      </c>
      <c r="AG17" s="5" t="s">
        <v>515</v>
      </c>
      <c r="AH17" s="5" t="s">
        <v>516</v>
      </c>
      <c r="AI17" s="5" t="s">
        <v>387</v>
      </c>
      <c r="AJ17" s="5" t="s">
        <v>391</v>
      </c>
      <c r="AK17" s="5">
        <v>0</v>
      </c>
      <c r="AL17" s="5">
        <v>-348</v>
      </c>
      <c r="AM17" s="5">
        <v>51.3</v>
      </c>
      <c r="AN17" s="5">
        <v>0</v>
      </c>
      <c r="AO17" s="5">
        <v>0</v>
      </c>
      <c r="AP17" s="5">
        <v>0</v>
      </c>
      <c r="AQ17" s="5">
        <v>489.92</v>
      </c>
      <c r="AR17" s="5">
        <v>1277.9000000000001</v>
      </c>
      <c r="AS17" s="5">
        <v>426.29</v>
      </c>
      <c r="AT17" s="5">
        <v>582.66999999999996</v>
      </c>
      <c r="AU17" s="5">
        <v>1611.44</v>
      </c>
      <c r="AV17" s="5">
        <v>0</v>
      </c>
      <c r="AW17" s="5">
        <v>0</v>
      </c>
      <c r="AX17" s="5">
        <v>0</v>
      </c>
      <c r="AY17" s="5" t="s">
        <v>382</v>
      </c>
      <c r="AZ17" s="5" t="s">
        <v>517</v>
      </c>
      <c r="BA17" s="5">
        <v>15</v>
      </c>
      <c r="BC17" s="5">
        <v>0</v>
      </c>
      <c r="BD17" s="5">
        <v>15</v>
      </c>
      <c r="BE17" s="5">
        <v>0</v>
      </c>
      <c r="BF17" s="5">
        <v>0</v>
      </c>
      <c r="BG17" s="5">
        <v>1910</v>
      </c>
      <c r="BH17" s="5">
        <v>109</v>
      </c>
      <c r="BI17" s="5">
        <v>0</v>
      </c>
      <c r="BJ17" s="5">
        <v>0</v>
      </c>
      <c r="BK17" s="5">
        <v>0</v>
      </c>
      <c r="BL17" s="5">
        <v>0</v>
      </c>
      <c r="BM17" s="5">
        <v>2260</v>
      </c>
      <c r="BN17" s="5">
        <v>58.2</v>
      </c>
      <c r="BO17" s="5" t="s">
        <v>474</v>
      </c>
      <c r="BP17" s="5" t="s">
        <v>396</v>
      </c>
      <c r="BQ17" s="5">
        <v>1</v>
      </c>
      <c r="BR17" s="5">
        <v>1</v>
      </c>
      <c r="BS17" s="5">
        <v>1</v>
      </c>
      <c r="BT17" s="5">
        <v>1</v>
      </c>
      <c r="BU17" s="5" t="s">
        <v>397</v>
      </c>
      <c r="BV17" s="5">
        <v>1</v>
      </c>
      <c r="BW17" s="5">
        <v>0</v>
      </c>
      <c r="BX17" s="5" t="s">
        <v>459</v>
      </c>
      <c r="BY17" s="5" t="s">
        <v>399</v>
      </c>
      <c r="BZ17" s="5">
        <v>0</v>
      </c>
      <c r="CA17" s="5">
        <v>74.95</v>
      </c>
      <c r="CB17" s="5">
        <v>0</v>
      </c>
      <c r="CC17" s="5">
        <v>0</v>
      </c>
      <c r="CE17" s="5">
        <v>0</v>
      </c>
      <c r="CK17" s="5" t="s">
        <v>389</v>
      </c>
      <c r="CL17" s="5" t="b">
        <v>0</v>
      </c>
      <c r="CM17" s="5" t="s">
        <v>400</v>
      </c>
      <c r="CN17" s="5" t="s">
        <v>401</v>
      </c>
      <c r="CO17" s="5">
        <v>0</v>
      </c>
      <c r="CP17" s="5">
        <v>985.46</v>
      </c>
      <c r="CQ17" s="5">
        <v>779.41</v>
      </c>
      <c r="CR17" s="5">
        <v>368.99</v>
      </c>
      <c r="CS17" s="5">
        <v>1.26</v>
      </c>
      <c r="CT17" s="5">
        <v>2.67</v>
      </c>
      <c r="CU17" s="5">
        <v>616.46</v>
      </c>
      <c r="CV17" s="5">
        <v>0</v>
      </c>
      <c r="CW17" s="5">
        <v>0</v>
      </c>
      <c r="CX17" s="5">
        <v>74.95</v>
      </c>
      <c r="CZ17" s="5">
        <v>0</v>
      </c>
      <c r="DA17" s="5">
        <v>0</v>
      </c>
      <c r="DB17" s="5">
        <v>0</v>
      </c>
      <c r="DC17" s="5">
        <v>0</v>
      </c>
      <c r="DD17" s="5">
        <v>0</v>
      </c>
      <c r="DE17" s="5">
        <v>0</v>
      </c>
      <c r="DF17" s="5" t="s">
        <v>518</v>
      </c>
      <c r="DG17" s="5" t="s">
        <v>519</v>
      </c>
      <c r="DH17" s="5" t="s">
        <v>520</v>
      </c>
      <c r="DI17" s="5" t="s">
        <v>521</v>
      </c>
      <c r="DJ17" s="5" t="s">
        <v>522</v>
      </c>
      <c r="DK17" s="5" t="s">
        <v>522</v>
      </c>
      <c r="DL17" s="5" t="s">
        <v>523</v>
      </c>
      <c r="DM17" s="5" t="s">
        <v>523</v>
      </c>
      <c r="DN17" s="5" t="s">
        <v>523</v>
      </c>
      <c r="DO17" s="5" t="s">
        <v>114</v>
      </c>
      <c r="DP17" s="5" t="s">
        <v>524</v>
      </c>
      <c r="DQ17" s="5" t="s">
        <v>460</v>
      </c>
      <c r="DT17" s="5" t="s">
        <v>15</v>
      </c>
      <c r="DU17" s="5" t="s">
        <v>452</v>
      </c>
      <c r="DV17" s="5" t="s">
        <v>382</v>
      </c>
      <c r="DY17" s="5" t="s">
        <v>408</v>
      </c>
      <c r="DZ17" s="5" t="s">
        <v>525</v>
      </c>
      <c r="EA17" s="5" t="s">
        <v>155</v>
      </c>
      <c r="EB17" s="5" t="s">
        <v>410</v>
      </c>
      <c r="EC17" s="5">
        <v>45292</v>
      </c>
      <c r="EE17" s="5" t="s">
        <v>529</v>
      </c>
    </row>
    <row r="18" spans="1:135" s="5" customFormat="1" x14ac:dyDescent="0.3">
      <c r="A18" s="9">
        <f t="shared" si="17"/>
        <v>17</v>
      </c>
      <c r="B18" s="5" t="s">
        <v>505</v>
      </c>
      <c r="C18" s="5" t="s">
        <v>27</v>
      </c>
      <c r="D18" s="5" t="s">
        <v>224</v>
      </c>
      <c r="E18" s="5" t="s">
        <v>166</v>
      </c>
      <c r="F18" s="20" t="str">
        <f t="shared" si="12"/>
        <v>Central AC with Gas Furnace17 SEER Central Heat Pump (HSPF = 9.4)MFm</v>
      </c>
      <c r="G18" s="5">
        <f t="shared" si="13"/>
        <v>-175</v>
      </c>
      <c r="H18" s="5">
        <f t="shared" si="14"/>
        <v>37.700000000000003</v>
      </c>
      <c r="I18" s="5">
        <f t="shared" si="15"/>
        <v>15</v>
      </c>
      <c r="J18" s="132">
        <f t="shared" si="16"/>
        <v>667.47</v>
      </c>
      <c r="K18" s="132">
        <f t="shared" si="18"/>
        <v>2435.29</v>
      </c>
      <c r="L18" s="15" t="s">
        <v>506</v>
      </c>
      <c r="M18" s="5" t="s">
        <v>155</v>
      </c>
      <c r="N18" s="5" t="s">
        <v>507</v>
      </c>
      <c r="O18" s="5" t="s">
        <v>377</v>
      </c>
      <c r="P18" s="5" t="s">
        <v>508</v>
      </c>
      <c r="R18" s="5" t="s">
        <v>530</v>
      </c>
      <c r="S18" s="5" t="s">
        <v>510</v>
      </c>
      <c r="T18" s="5" t="s">
        <v>511</v>
      </c>
      <c r="U18" s="5" t="s">
        <v>381</v>
      </c>
      <c r="V18" s="5" t="s">
        <v>382</v>
      </c>
      <c r="W18" s="5" t="s">
        <v>383</v>
      </c>
      <c r="X18" s="5" t="s">
        <v>166</v>
      </c>
      <c r="Y18" s="5" t="s">
        <v>384</v>
      </c>
      <c r="Z18" s="5" t="s">
        <v>125</v>
      </c>
      <c r="AA18" s="5" t="s">
        <v>512</v>
      </c>
      <c r="AB18" s="5" t="s">
        <v>386</v>
      </c>
      <c r="AC18" s="5" t="s">
        <v>387</v>
      </c>
      <c r="AD18" s="5" t="s">
        <v>387</v>
      </c>
      <c r="AE18" s="5" t="s">
        <v>513</v>
      </c>
      <c r="AF18" s="5" t="s">
        <v>531</v>
      </c>
      <c r="AG18" s="5" t="s">
        <v>515</v>
      </c>
      <c r="AH18" s="5" t="s">
        <v>516</v>
      </c>
      <c r="AI18" s="5" t="s">
        <v>387</v>
      </c>
      <c r="AJ18" s="5" t="s">
        <v>391</v>
      </c>
      <c r="AK18" s="5">
        <v>0</v>
      </c>
      <c r="AL18" s="5">
        <v>-175</v>
      </c>
      <c r="AM18" s="5">
        <v>37.700000000000003</v>
      </c>
      <c r="AN18" s="5">
        <v>0</v>
      </c>
      <c r="AO18" s="5">
        <v>0</v>
      </c>
      <c r="AP18" s="5">
        <v>0</v>
      </c>
      <c r="AQ18" s="5">
        <v>489.92</v>
      </c>
      <c r="AR18" s="5">
        <v>1277.9000000000001</v>
      </c>
      <c r="AS18" s="5">
        <v>667.47</v>
      </c>
      <c r="AT18" s="5">
        <v>582.66999999999996</v>
      </c>
      <c r="AU18" s="5">
        <v>1852.62</v>
      </c>
      <c r="AV18" s="5">
        <v>0</v>
      </c>
      <c r="AW18" s="5">
        <v>0</v>
      </c>
      <c r="AX18" s="5">
        <v>0</v>
      </c>
      <c r="AY18" s="5" t="s">
        <v>382</v>
      </c>
      <c r="AZ18" s="5" t="s">
        <v>517</v>
      </c>
      <c r="BA18" s="5">
        <v>15</v>
      </c>
      <c r="BC18" s="5">
        <v>0</v>
      </c>
      <c r="BD18" s="5">
        <v>15</v>
      </c>
      <c r="BE18" s="5">
        <v>0</v>
      </c>
      <c r="BF18" s="5">
        <v>0</v>
      </c>
      <c r="BG18" s="5">
        <v>2340</v>
      </c>
      <c r="BH18" s="5">
        <v>279</v>
      </c>
      <c r="BI18" s="5">
        <v>0</v>
      </c>
      <c r="BJ18" s="5">
        <v>0</v>
      </c>
      <c r="BK18" s="5">
        <v>0</v>
      </c>
      <c r="BL18" s="5">
        <v>0</v>
      </c>
      <c r="BM18" s="5">
        <v>2510</v>
      </c>
      <c r="BN18" s="5">
        <v>242</v>
      </c>
      <c r="BO18" s="5" t="s">
        <v>474</v>
      </c>
      <c r="BP18" s="5" t="s">
        <v>396</v>
      </c>
      <c r="BQ18" s="5">
        <v>1</v>
      </c>
      <c r="BR18" s="5">
        <v>1</v>
      </c>
      <c r="BS18" s="5">
        <v>1</v>
      </c>
      <c r="BT18" s="5">
        <v>1</v>
      </c>
      <c r="BU18" s="5" t="s">
        <v>397</v>
      </c>
      <c r="BV18" s="5">
        <v>1</v>
      </c>
      <c r="BW18" s="5">
        <v>0</v>
      </c>
      <c r="BX18" s="5" t="s">
        <v>459</v>
      </c>
      <c r="BY18" s="5" t="s">
        <v>399</v>
      </c>
      <c r="BZ18" s="5">
        <v>0</v>
      </c>
      <c r="CA18" s="5">
        <v>74.95</v>
      </c>
      <c r="CB18" s="5">
        <v>0</v>
      </c>
      <c r="CC18" s="5">
        <v>0</v>
      </c>
      <c r="CE18" s="5">
        <v>0</v>
      </c>
      <c r="CK18" s="5" t="s">
        <v>389</v>
      </c>
      <c r="CL18" s="5" t="b">
        <v>0</v>
      </c>
      <c r="CM18" s="5" t="s">
        <v>400</v>
      </c>
      <c r="CN18" s="5" t="s">
        <v>401</v>
      </c>
      <c r="CO18" s="5">
        <v>0</v>
      </c>
      <c r="CP18" s="5">
        <v>724.2</v>
      </c>
      <c r="CQ18" s="5">
        <v>865.44</v>
      </c>
      <c r="CR18" s="5">
        <v>222.82</v>
      </c>
      <c r="CS18" s="5">
        <v>0.84</v>
      </c>
      <c r="CT18" s="5">
        <v>3.25</v>
      </c>
      <c r="CU18" s="5">
        <v>501.39</v>
      </c>
      <c r="CV18" s="5">
        <v>0</v>
      </c>
      <c r="CW18" s="5">
        <v>0</v>
      </c>
      <c r="CX18" s="5">
        <v>74.95</v>
      </c>
      <c r="CZ18" s="5">
        <v>0</v>
      </c>
      <c r="DA18" s="5">
        <v>0</v>
      </c>
      <c r="DB18" s="5">
        <v>0</v>
      </c>
      <c r="DC18" s="5">
        <v>0</v>
      </c>
      <c r="DD18" s="5">
        <v>0</v>
      </c>
      <c r="DE18" s="5">
        <v>0</v>
      </c>
      <c r="DF18" s="5" t="s">
        <v>532</v>
      </c>
      <c r="DG18" s="5" t="s">
        <v>519</v>
      </c>
      <c r="DH18" s="5" t="s">
        <v>520</v>
      </c>
      <c r="DI18" s="5" t="s">
        <v>521</v>
      </c>
      <c r="DJ18" s="5" t="s">
        <v>522</v>
      </c>
      <c r="DK18" s="5" t="s">
        <v>522</v>
      </c>
      <c r="DL18" s="5" t="s">
        <v>523</v>
      </c>
      <c r="DM18" s="5" t="s">
        <v>523</v>
      </c>
      <c r="DN18" s="5" t="s">
        <v>523</v>
      </c>
      <c r="DO18" s="5" t="s">
        <v>114</v>
      </c>
      <c r="DP18" s="5" t="s">
        <v>524</v>
      </c>
      <c r="DQ18" s="5" t="s">
        <v>460</v>
      </c>
      <c r="DT18" s="5" t="s">
        <v>15</v>
      </c>
      <c r="DU18" s="5" t="s">
        <v>452</v>
      </c>
      <c r="DV18" s="5" t="s">
        <v>382</v>
      </c>
      <c r="DY18" s="5" t="s">
        <v>408</v>
      </c>
      <c r="DZ18" s="5" t="s">
        <v>533</v>
      </c>
      <c r="EA18" s="5" t="s">
        <v>155</v>
      </c>
      <c r="EB18" s="5" t="s">
        <v>410</v>
      </c>
      <c r="EC18" s="5">
        <v>45292</v>
      </c>
      <c r="EE18" s="5" t="s">
        <v>534</v>
      </c>
    </row>
    <row r="19" spans="1:135" s="5" customFormat="1" x14ac:dyDescent="0.3">
      <c r="A19" s="9">
        <f t="shared" si="17"/>
        <v>18</v>
      </c>
      <c r="B19" s="5" t="s">
        <v>505</v>
      </c>
      <c r="C19" s="5" t="s">
        <v>27</v>
      </c>
      <c r="D19" s="5" t="s">
        <v>224</v>
      </c>
      <c r="E19" s="5" t="s">
        <v>162</v>
      </c>
      <c r="F19" s="20" t="str">
        <f t="shared" si="12"/>
        <v>Central AC with Gas Furnace17 SEER Central Heat Pump (HSPF = 9.4)SFm</v>
      </c>
      <c r="G19" s="5">
        <f t="shared" si="13"/>
        <v>-327</v>
      </c>
      <c r="H19" s="5">
        <f t="shared" si="14"/>
        <v>51.3</v>
      </c>
      <c r="I19" s="5">
        <f t="shared" si="15"/>
        <v>15</v>
      </c>
      <c r="J19" s="132">
        <f t="shared" si="16"/>
        <v>667.47</v>
      </c>
      <c r="K19" s="132">
        <f t="shared" si="18"/>
        <v>2435.29</v>
      </c>
      <c r="L19" s="15" t="s">
        <v>506</v>
      </c>
      <c r="M19" s="5" t="s">
        <v>155</v>
      </c>
      <c r="N19" s="5" t="s">
        <v>507</v>
      </c>
      <c r="O19" s="5" t="s">
        <v>377</v>
      </c>
      <c r="P19" s="5" t="s">
        <v>527</v>
      </c>
      <c r="R19" s="5" t="s">
        <v>535</v>
      </c>
      <c r="S19" s="5" t="s">
        <v>510</v>
      </c>
      <c r="T19" s="5" t="s">
        <v>511</v>
      </c>
      <c r="U19" s="5" t="s">
        <v>381</v>
      </c>
      <c r="V19" s="5" t="s">
        <v>382</v>
      </c>
      <c r="W19" s="5" t="s">
        <v>383</v>
      </c>
      <c r="X19" s="5" t="s">
        <v>162</v>
      </c>
      <c r="Y19" s="5" t="s">
        <v>384</v>
      </c>
      <c r="Z19" s="5" t="s">
        <v>125</v>
      </c>
      <c r="AA19" s="5" t="s">
        <v>512</v>
      </c>
      <c r="AB19" s="5" t="s">
        <v>386</v>
      </c>
      <c r="AC19" s="5" t="s">
        <v>387</v>
      </c>
      <c r="AD19" s="5" t="s">
        <v>387</v>
      </c>
      <c r="AE19" s="5" t="s">
        <v>513</v>
      </c>
      <c r="AF19" s="5" t="s">
        <v>531</v>
      </c>
      <c r="AG19" s="5" t="s">
        <v>515</v>
      </c>
      <c r="AH19" s="5" t="s">
        <v>516</v>
      </c>
      <c r="AI19" s="5" t="s">
        <v>387</v>
      </c>
      <c r="AJ19" s="5" t="s">
        <v>391</v>
      </c>
      <c r="AK19" s="5">
        <v>0</v>
      </c>
      <c r="AL19" s="5">
        <v>-327</v>
      </c>
      <c r="AM19" s="5">
        <v>51.3</v>
      </c>
      <c r="AN19" s="5">
        <v>0</v>
      </c>
      <c r="AO19" s="5">
        <v>0</v>
      </c>
      <c r="AP19" s="5">
        <v>0</v>
      </c>
      <c r="AQ19" s="5">
        <v>489.92</v>
      </c>
      <c r="AR19" s="5">
        <v>1277.9000000000001</v>
      </c>
      <c r="AS19" s="5">
        <v>667.47</v>
      </c>
      <c r="AT19" s="5">
        <v>582.66999999999996</v>
      </c>
      <c r="AU19" s="5">
        <v>1852.62</v>
      </c>
      <c r="AV19" s="5">
        <v>0</v>
      </c>
      <c r="AW19" s="5">
        <v>0</v>
      </c>
      <c r="AX19" s="5">
        <v>0</v>
      </c>
      <c r="AY19" s="5" t="s">
        <v>382</v>
      </c>
      <c r="AZ19" s="5" t="s">
        <v>517</v>
      </c>
      <c r="BA19" s="5">
        <v>15</v>
      </c>
      <c r="BC19" s="5">
        <v>0</v>
      </c>
      <c r="BD19" s="5">
        <v>15</v>
      </c>
      <c r="BE19" s="5">
        <v>0</v>
      </c>
      <c r="BF19" s="5">
        <v>0</v>
      </c>
      <c r="BG19" s="5">
        <v>1910</v>
      </c>
      <c r="BH19" s="5">
        <v>109</v>
      </c>
      <c r="BI19" s="5">
        <v>0</v>
      </c>
      <c r="BJ19" s="5">
        <v>0</v>
      </c>
      <c r="BK19" s="5">
        <v>0</v>
      </c>
      <c r="BL19" s="5">
        <v>0</v>
      </c>
      <c r="BM19" s="5">
        <v>2230</v>
      </c>
      <c r="BN19" s="5">
        <v>58.2</v>
      </c>
      <c r="BO19" s="5" t="s">
        <v>474</v>
      </c>
      <c r="BP19" s="5" t="s">
        <v>396</v>
      </c>
      <c r="BQ19" s="5">
        <v>1</v>
      </c>
      <c r="BR19" s="5">
        <v>1</v>
      </c>
      <c r="BS19" s="5">
        <v>1</v>
      </c>
      <c r="BT19" s="5">
        <v>1</v>
      </c>
      <c r="BU19" s="5" t="s">
        <v>397</v>
      </c>
      <c r="BV19" s="5">
        <v>1</v>
      </c>
      <c r="BW19" s="5">
        <v>0</v>
      </c>
      <c r="BX19" s="5" t="s">
        <v>459</v>
      </c>
      <c r="BY19" s="5" t="s">
        <v>399</v>
      </c>
      <c r="BZ19" s="5">
        <v>0</v>
      </c>
      <c r="CA19" s="5">
        <v>74.95</v>
      </c>
      <c r="CB19" s="5">
        <v>0</v>
      </c>
      <c r="CC19" s="5">
        <v>0</v>
      </c>
      <c r="CE19" s="5">
        <v>0</v>
      </c>
      <c r="CK19" s="5" t="s">
        <v>389</v>
      </c>
      <c r="CL19" s="5" t="b">
        <v>0</v>
      </c>
      <c r="CM19" s="5" t="s">
        <v>400</v>
      </c>
      <c r="CN19" s="5" t="s">
        <v>401</v>
      </c>
      <c r="CO19" s="5">
        <v>0</v>
      </c>
      <c r="CP19" s="5">
        <v>985.46</v>
      </c>
      <c r="CQ19" s="5">
        <v>993.87</v>
      </c>
      <c r="CR19" s="5">
        <v>351.25</v>
      </c>
      <c r="CS19" s="5">
        <v>0.99</v>
      </c>
      <c r="CT19" s="5">
        <v>2.81</v>
      </c>
      <c r="CU19" s="5">
        <v>634.21</v>
      </c>
      <c r="CV19" s="5">
        <v>0</v>
      </c>
      <c r="CW19" s="5">
        <v>0</v>
      </c>
      <c r="CX19" s="5">
        <v>74.95</v>
      </c>
      <c r="CZ19" s="5">
        <v>0</v>
      </c>
      <c r="DA19" s="5">
        <v>0</v>
      </c>
      <c r="DB19" s="5">
        <v>0</v>
      </c>
      <c r="DC19" s="5">
        <v>0</v>
      </c>
      <c r="DD19" s="5">
        <v>0</v>
      </c>
      <c r="DE19" s="5">
        <v>0</v>
      </c>
      <c r="DF19" s="5" t="s">
        <v>532</v>
      </c>
      <c r="DG19" s="5" t="s">
        <v>519</v>
      </c>
      <c r="DH19" s="5" t="s">
        <v>520</v>
      </c>
      <c r="DI19" s="5" t="s">
        <v>521</v>
      </c>
      <c r="DJ19" s="5" t="s">
        <v>522</v>
      </c>
      <c r="DK19" s="5" t="s">
        <v>522</v>
      </c>
      <c r="DL19" s="5" t="s">
        <v>523</v>
      </c>
      <c r="DM19" s="5" t="s">
        <v>523</v>
      </c>
      <c r="DN19" s="5" t="s">
        <v>523</v>
      </c>
      <c r="DO19" s="5" t="s">
        <v>114</v>
      </c>
      <c r="DP19" s="5" t="s">
        <v>524</v>
      </c>
      <c r="DQ19" s="5" t="s">
        <v>460</v>
      </c>
      <c r="DT19" s="5" t="s">
        <v>15</v>
      </c>
      <c r="DU19" s="5" t="s">
        <v>452</v>
      </c>
      <c r="DV19" s="5" t="s">
        <v>382</v>
      </c>
      <c r="DY19" s="5" t="s">
        <v>408</v>
      </c>
      <c r="DZ19" s="5" t="s">
        <v>533</v>
      </c>
      <c r="EA19" s="5" t="s">
        <v>155</v>
      </c>
      <c r="EB19" s="5" t="s">
        <v>410</v>
      </c>
      <c r="EC19" s="5">
        <v>45292</v>
      </c>
      <c r="EE19" s="5" t="s">
        <v>536</v>
      </c>
    </row>
    <row r="20" spans="1:135" s="5" customFormat="1" x14ac:dyDescent="0.3">
      <c r="A20" s="9">
        <f t="shared" si="17"/>
        <v>19</v>
      </c>
      <c r="B20" s="5" t="s">
        <v>505</v>
      </c>
      <c r="C20" s="5" t="s">
        <v>27</v>
      </c>
      <c r="D20" s="5" t="s">
        <v>225</v>
      </c>
      <c r="E20" s="5" t="s">
        <v>166</v>
      </c>
      <c r="F20" s="20" t="str">
        <f t="shared" si="12"/>
        <v>Central AC with Gas Furnace18 SEER Central Heat Pump (HSPF = 9.5)MFm</v>
      </c>
      <c r="G20" s="5">
        <f t="shared" si="13"/>
        <v>-168</v>
      </c>
      <c r="H20" s="5">
        <f t="shared" si="14"/>
        <v>37.700000000000003</v>
      </c>
      <c r="I20" s="5">
        <f t="shared" si="15"/>
        <v>15</v>
      </c>
      <c r="J20" s="132">
        <f t="shared" si="16"/>
        <v>908.66</v>
      </c>
      <c r="K20" s="132">
        <f t="shared" si="18"/>
        <v>2676.48</v>
      </c>
      <c r="L20" s="15" t="s">
        <v>506</v>
      </c>
      <c r="M20" s="5" t="s">
        <v>155</v>
      </c>
      <c r="N20" s="5" t="s">
        <v>507</v>
      </c>
      <c r="O20" s="5" t="s">
        <v>537</v>
      </c>
      <c r="P20" s="5" t="s">
        <v>508</v>
      </c>
      <c r="R20" s="5" t="s">
        <v>538</v>
      </c>
      <c r="S20" s="5" t="s">
        <v>510</v>
      </c>
      <c r="T20" s="5" t="s">
        <v>511</v>
      </c>
      <c r="U20" s="5" t="s">
        <v>381</v>
      </c>
      <c r="V20" s="5" t="s">
        <v>382</v>
      </c>
      <c r="W20" s="5" t="s">
        <v>383</v>
      </c>
      <c r="X20" s="5" t="s">
        <v>166</v>
      </c>
      <c r="Y20" s="5" t="s">
        <v>384</v>
      </c>
      <c r="Z20" s="5" t="s">
        <v>125</v>
      </c>
      <c r="AA20" s="5" t="s">
        <v>512</v>
      </c>
      <c r="AB20" s="5" t="s">
        <v>386</v>
      </c>
      <c r="AC20" s="5" t="s">
        <v>387</v>
      </c>
      <c r="AD20" s="5" t="s">
        <v>387</v>
      </c>
      <c r="AE20" s="5" t="s">
        <v>513</v>
      </c>
      <c r="AF20" s="5" t="s">
        <v>539</v>
      </c>
      <c r="AG20" s="5" t="s">
        <v>515</v>
      </c>
      <c r="AH20" s="5" t="s">
        <v>516</v>
      </c>
      <c r="AI20" s="5" t="s">
        <v>387</v>
      </c>
      <c r="AJ20" s="5" t="s">
        <v>391</v>
      </c>
      <c r="AK20" s="5">
        <v>0</v>
      </c>
      <c r="AL20" s="5">
        <v>-168</v>
      </c>
      <c r="AM20" s="5">
        <v>37.700000000000003</v>
      </c>
      <c r="AN20" s="5">
        <v>0</v>
      </c>
      <c r="AO20" s="5">
        <v>0</v>
      </c>
      <c r="AP20" s="5">
        <v>0</v>
      </c>
      <c r="AQ20" s="5">
        <v>489.92</v>
      </c>
      <c r="AR20" s="5">
        <v>1277.9000000000001</v>
      </c>
      <c r="AS20" s="5">
        <v>908.66</v>
      </c>
      <c r="AT20" s="5">
        <v>582.66999999999996</v>
      </c>
      <c r="AU20" s="5">
        <v>2093.81</v>
      </c>
      <c r="AV20" s="5">
        <v>0</v>
      </c>
      <c r="AW20" s="5">
        <v>0</v>
      </c>
      <c r="AX20" s="5">
        <v>0</v>
      </c>
      <c r="AY20" s="5" t="s">
        <v>382</v>
      </c>
      <c r="AZ20" s="5" t="s">
        <v>517</v>
      </c>
      <c r="BA20" s="5">
        <v>15</v>
      </c>
      <c r="BC20" s="5">
        <v>0</v>
      </c>
      <c r="BD20" s="5">
        <v>15</v>
      </c>
      <c r="BE20" s="5">
        <v>0</v>
      </c>
      <c r="BF20" s="5">
        <v>0</v>
      </c>
      <c r="BG20" s="5">
        <v>2340</v>
      </c>
      <c r="BH20" s="5">
        <v>279</v>
      </c>
      <c r="BI20" s="5">
        <v>0</v>
      </c>
      <c r="BJ20" s="5">
        <v>0</v>
      </c>
      <c r="BK20" s="5">
        <v>0</v>
      </c>
      <c r="BL20" s="5">
        <v>0</v>
      </c>
      <c r="BM20" s="5">
        <v>2510</v>
      </c>
      <c r="BN20" s="5">
        <v>242</v>
      </c>
      <c r="BO20" s="5" t="s">
        <v>474</v>
      </c>
      <c r="BP20" s="5" t="s">
        <v>396</v>
      </c>
      <c r="BQ20" s="5">
        <v>1</v>
      </c>
      <c r="BR20" s="5">
        <v>1</v>
      </c>
      <c r="BS20" s="5">
        <v>1</v>
      </c>
      <c r="BT20" s="5">
        <v>1</v>
      </c>
      <c r="BU20" s="5" t="s">
        <v>397</v>
      </c>
      <c r="BV20" s="5">
        <v>1</v>
      </c>
      <c r="BW20" s="5">
        <v>0</v>
      </c>
      <c r="BX20" s="5" t="s">
        <v>459</v>
      </c>
      <c r="BY20" s="5" t="s">
        <v>399</v>
      </c>
      <c r="BZ20" s="5">
        <v>0</v>
      </c>
      <c r="CA20" s="5">
        <v>74.95</v>
      </c>
      <c r="CB20" s="5">
        <v>0</v>
      </c>
      <c r="CC20" s="5">
        <v>0</v>
      </c>
      <c r="CE20" s="5">
        <v>0</v>
      </c>
      <c r="CK20" s="5" t="s">
        <v>389</v>
      </c>
      <c r="CL20" s="5" t="b">
        <v>0</v>
      </c>
      <c r="CM20" s="5" t="s">
        <v>400</v>
      </c>
      <c r="CN20" s="5" t="s">
        <v>401</v>
      </c>
      <c r="CO20" s="5">
        <v>0</v>
      </c>
      <c r="CP20" s="5">
        <v>724.2</v>
      </c>
      <c r="CQ20" s="5">
        <v>1091.73</v>
      </c>
      <c r="CR20" s="5">
        <v>216.9</v>
      </c>
      <c r="CS20" s="5">
        <v>0.66</v>
      </c>
      <c r="CT20" s="5">
        <v>3.34</v>
      </c>
      <c r="CU20" s="5">
        <v>507.3</v>
      </c>
      <c r="CV20" s="5">
        <v>0</v>
      </c>
      <c r="CW20" s="5">
        <v>0</v>
      </c>
      <c r="CX20" s="5">
        <v>74.95</v>
      </c>
      <c r="CZ20" s="5">
        <v>0</v>
      </c>
      <c r="DA20" s="5">
        <v>0</v>
      </c>
      <c r="DB20" s="5">
        <v>0</v>
      </c>
      <c r="DC20" s="5">
        <v>0</v>
      </c>
      <c r="DD20" s="5">
        <v>0</v>
      </c>
      <c r="DE20" s="5">
        <v>0</v>
      </c>
      <c r="DF20" s="5" t="s">
        <v>540</v>
      </c>
      <c r="DG20" s="5" t="s">
        <v>519</v>
      </c>
      <c r="DH20" s="5" t="s">
        <v>520</v>
      </c>
      <c r="DI20" s="5" t="s">
        <v>521</v>
      </c>
      <c r="DJ20" s="5" t="s">
        <v>522</v>
      </c>
      <c r="DK20" s="5" t="s">
        <v>522</v>
      </c>
      <c r="DL20" s="5" t="s">
        <v>523</v>
      </c>
      <c r="DM20" s="5" t="s">
        <v>523</v>
      </c>
      <c r="DN20" s="5" t="s">
        <v>523</v>
      </c>
      <c r="DO20" s="5" t="s">
        <v>114</v>
      </c>
      <c r="DP20" s="5" t="s">
        <v>524</v>
      </c>
      <c r="DQ20" s="5" t="s">
        <v>460</v>
      </c>
      <c r="DT20" s="5" t="s">
        <v>15</v>
      </c>
      <c r="DU20" s="5" t="s">
        <v>452</v>
      </c>
      <c r="DV20" s="5" t="s">
        <v>382</v>
      </c>
      <c r="DY20" s="5" t="s">
        <v>408</v>
      </c>
      <c r="DZ20" s="5" t="s">
        <v>541</v>
      </c>
      <c r="EA20" s="5" t="s">
        <v>155</v>
      </c>
      <c r="EB20" s="5" t="s">
        <v>410</v>
      </c>
      <c r="EC20" s="5">
        <v>45292</v>
      </c>
      <c r="EE20" s="5" t="s">
        <v>542</v>
      </c>
    </row>
    <row r="21" spans="1:135" s="5" customFormat="1" x14ac:dyDescent="0.3">
      <c r="A21" s="9">
        <f t="shared" si="17"/>
        <v>20</v>
      </c>
      <c r="B21" s="5" t="s">
        <v>505</v>
      </c>
      <c r="C21" s="5" t="s">
        <v>27</v>
      </c>
      <c r="D21" s="5" t="s">
        <v>225</v>
      </c>
      <c r="E21" s="5" t="s">
        <v>162</v>
      </c>
      <c r="F21" s="20" t="str">
        <f t="shared" si="12"/>
        <v>Central AC with Gas Furnace18 SEER Central Heat Pump (HSPF = 9.5)SFm</v>
      </c>
      <c r="G21" s="5">
        <f t="shared" si="13"/>
        <v>-321</v>
      </c>
      <c r="H21" s="5">
        <f t="shared" si="14"/>
        <v>51.3</v>
      </c>
      <c r="I21" s="5">
        <f t="shared" si="15"/>
        <v>15</v>
      </c>
      <c r="J21" s="132">
        <f t="shared" si="16"/>
        <v>908.66</v>
      </c>
      <c r="K21" s="132">
        <f t="shared" si="18"/>
        <v>2676.48</v>
      </c>
      <c r="L21" s="15" t="s">
        <v>506</v>
      </c>
      <c r="M21" s="5" t="s">
        <v>155</v>
      </c>
      <c r="N21" s="5" t="s">
        <v>507</v>
      </c>
      <c r="O21" s="5" t="s">
        <v>537</v>
      </c>
      <c r="P21" s="5" t="s">
        <v>527</v>
      </c>
      <c r="R21" s="5" t="s">
        <v>543</v>
      </c>
      <c r="S21" s="5" t="s">
        <v>510</v>
      </c>
      <c r="T21" s="5" t="s">
        <v>511</v>
      </c>
      <c r="U21" s="5" t="s">
        <v>381</v>
      </c>
      <c r="V21" s="5" t="s">
        <v>382</v>
      </c>
      <c r="W21" s="5" t="s">
        <v>383</v>
      </c>
      <c r="X21" s="5" t="s">
        <v>162</v>
      </c>
      <c r="Y21" s="5" t="s">
        <v>384</v>
      </c>
      <c r="Z21" s="5" t="s">
        <v>125</v>
      </c>
      <c r="AA21" s="5" t="s">
        <v>512</v>
      </c>
      <c r="AB21" s="5" t="s">
        <v>386</v>
      </c>
      <c r="AC21" s="5" t="s">
        <v>387</v>
      </c>
      <c r="AD21" s="5" t="s">
        <v>387</v>
      </c>
      <c r="AE21" s="5" t="s">
        <v>513</v>
      </c>
      <c r="AF21" s="5" t="s">
        <v>539</v>
      </c>
      <c r="AG21" s="5" t="s">
        <v>515</v>
      </c>
      <c r="AH21" s="5" t="s">
        <v>516</v>
      </c>
      <c r="AI21" s="5" t="s">
        <v>387</v>
      </c>
      <c r="AJ21" s="5" t="s">
        <v>391</v>
      </c>
      <c r="AK21" s="5">
        <v>0</v>
      </c>
      <c r="AL21" s="5">
        <v>-321</v>
      </c>
      <c r="AM21" s="5">
        <v>51.3</v>
      </c>
      <c r="AN21" s="5">
        <v>0</v>
      </c>
      <c r="AO21" s="5">
        <v>0</v>
      </c>
      <c r="AP21" s="5">
        <v>0</v>
      </c>
      <c r="AQ21" s="5">
        <v>489.92</v>
      </c>
      <c r="AR21" s="5">
        <v>1277.9000000000001</v>
      </c>
      <c r="AS21" s="5">
        <v>908.66</v>
      </c>
      <c r="AT21" s="5">
        <v>582.66999999999996</v>
      </c>
      <c r="AU21" s="5">
        <v>2093.81</v>
      </c>
      <c r="AV21" s="5">
        <v>0</v>
      </c>
      <c r="AW21" s="5">
        <v>0</v>
      </c>
      <c r="AX21" s="5">
        <v>0</v>
      </c>
      <c r="AY21" s="5" t="s">
        <v>382</v>
      </c>
      <c r="AZ21" s="5" t="s">
        <v>517</v>
      </c>
      <c r="BA21" s="5">
        <v>15</v>
      </c>
      <c r="BC21" s="5">
        <v>0</v>
      </c>
      <c r="BD21" s="5">
        <v>15</v>
      </c>
      <c r="BE21" s="5">
        <v>0</v>
      </c>
      <c r="BF21" s="5">
        <v>0</v>
      </c>
      <c r="BG21" s="5">
        <v>1910</v>
      </c>
      <c r="BH21" s="5">
        <v>109</v>
      </c>
      <c r="BI21" s="5">
        <v>0</v>
      </c>
      <c r="BJ21" s="5">
        <v>0</v>
      </c>
      <c r="BK21" s="5">
        <v>0</v>
      </c>
      <c r="BL21" s="5">
        <v>0</v>
      </c>
      <c r="BM21" s="5">
        <v>2230</v>
      </c>
      <c r="BN21" s="5">
        <v>58.2</v>
      </c>
      <c r="BO21" s="5" t="s">
        <v>474</v>
      </c>
      <c r="BP21" s="5" t="s">
        <v>396</v>
      </c>
      <c r="BQ21" s="5">
        <v>1</v>
      </c>
      <c r="BR21" s="5">
        <v>1</v>
      </c>
      <c r="BS21" s="5">
        <v>1</v>
      </c>
      <c r="BT21" s="5">
        <v>1</v>
      </c>
      <c r="BU21" s="5" t="s">
        <v>397</v>
      </c>
      <c r="BV21" s="5">
        <v>1</v>
      </c>
      <c r="BW21" s="5">
        <v>0</v>
      </c>
      <c r="BX21" s="5" t="s">
        <v>459</v>
      </c>
      <c r="BY21" s="5" t="s">
        <v>399</v>
      </c>
      <c r="BZ21" s="5">
        <v>0</v>
      </c>
      <c r="CA21" s="5">
        <v>74.95</v>
      </c>
      <c r="CB21" s="5">
        <v>0</v>
      </c>
      <c r="CC21" s="5">
        <v>0</v>
      </c>
      <c r="CE21" s="5">
        <v>0</v>
      </c>
      <c r="CK21" s="5" t="s">
        <v>389</v>
      </c>
      <c r="CL21" s="5" t="b">
        <v>0</v>
      </c>
      <c r="CM21" s="5" t="s">
        <v>400</v>
      </c>
      <c r="CN21" s="5" t="s">
        <v>401</v>
      </c>
      <c r="CO21" s="5">
        <v>0</v>
      </c>
      <c r="CP21" s="5">
        <v>985.46</v>
      </c>
      <c r="CQ21" s="5">
        <v>1221.01</v>
      </c>
      <c r="CR21" s="5">
        <v>346.18</v>
      </c>
      <c r="CS21" s="5">
        <v>0.81</v>
      </c>
      <c r="CT21" s="5">
        <v>2.85</v>
      </c>
      <c r="CU21" s="5">
        <v>639.28</v>
      </c>
      <c r="CV21" s="5">
        <v>0</v>
      </c>
      <c r="CW21" s="5">
        <v>0</v>
      </c>
      <c r="CX21" s="5">
        <v>74.95</v>
      </c>
      <c r="CZ21" s="5">
        <v>0</v>
      </c>
      <c r="DA21" s="5">
        <v>0</v>
      </c>
      <c r="DB21" s="5">
        <v>0</v>
      </c>
      <c r="DC21" s="5">
        <v>0</v>
      </c>
      <c r="DD21" s="5">
        <v>0</v>
      </c>
      <c r="DE21" s="5">
        <v>0</v>
      </c>
      <c r="DF21" s="5" t="s">
        <v>540</v>
      </c>
      <c r="DG21" s="5" t="s">
        <v>519</v>
      </c>
      <c r="DH21" s="5" t="s">
        <v>520</v>
      </c>
      <c r="DI21" s="5" t="s">
        <v>521</v>
      </c>
      <c r="DJ21" s="5" t="s">
        <v>522</v>
      </c>
      <c r="DK21" s="5" t="s">
        <v>522</v>
      </c>
      <c r="DL21" s="5" t="s">
        <v>523</v>
      </c>
      <c r="DM21" s="5" t="s">
        <v>523</v>
      </c>
      <c r="DN21" s="5" t="s">
        <v>523</v>
      </c>
      <c r="DO21" s="5" t="s">
        <v>114</v>
      </c>
      <c r="DP21" s="5" t="s">
        <v>524</v>
      </c>
      <c r="DQ21" s="5" t="s">
        <v>460</v>
      </c>
      <c r="DT21" s="5" t="s">
        <v>15</v>
      </c>
      <c r="DU21" s="5" t="s">
        <v>452</v>
      </c>
      <c r="DV21" s="5" t="s">
        <v>382</v>
      </c>
      <c r="DY21" s="5" t="s">
        <v>408</v>
      </c>
      <c r="DZ21" s="5" t="s">
        <v>541</v>
      </c>
      <c r="EA21" s="5" t="s">
        <v>155</v>
      </c>
      <c r="EB21" s="5" t="s">
        <v>410</v>
      </c>
      <c r="EC21" s="5">
        <v>45292</v>
      </c>
      <c r="EE21" s="5" t="s">
        <v>544</v>
      </c>
    </row>
    <row r="22" spans="1:135" s="5" customFormat="1" x14ac:dyDescent="0.3">
      <c r="A22" s="9">
        <f t="shared" si="17"/>
        <v>21</v>
      </c>
      <c r="B22" s="5" t="s">
        <v>505</v>
      </c>
      <c r="C22" s="5" t="s">
        <v>27</v>
      </c>
      <c r="D22" s="5" t="s">
        <v>226</v>
      </c>
      <c r="E22" s="5" t="s">
        <v>166</v>
      </c>
      <c r="F22" s="20" t="str">
        <f t="shared" si="12"/>
        <v>Central AC with Gas Furnace19 SEER Central Heat Pump (HSPF = 9.5)MFm</v>
      </c>
      <c r="G22" s="5">
        <f t="shared" si="13"/>
        <v>-162</v>
      </c>
      <c r="H22" s="5">
        <f t="shared" si="14"/>
        <v>37.700000000000003</v>
      </c>
      <c r="I22" s="5">
        <f t="shared" si="15"/>
        <v>15</v>
      </c>
      <c r="J22" s="132">
        <f t="shared" si="16"/>
        <v>1149.8399999999999</v>
      </c>
      <c r="K22" s="132">
        <f t="shared" si="18"/>
        <v>2917.66</v>
      </c>
      <c r="L22" s="15" t="s">
        <v>506</v>
      </c>
      <c r="M22" s="5" t="s">
        <v>155</v>
      </c>
      <c r="N22" s="5" t="s">
        <v>507</v>
      </c>
      <c r="O22" s="5" t="s">
        <v>545</v>
      </c>
      <c r="P22" s="5" t="s">
        <v>508</v>
      </c>
      <c r="R22" s="5" t="s">
        <v>546</v>
      </c>
      <c r="S22" s="5" t="s">
        <v>510</v>
      </c>
      <c r="T22" s="5" t="s">
        <v>511</v>
      </c>
      <c r="U22" s="5" t="s">
        <v>381</v>
      </c>
      <c r="V22" s="5" t="s">
        <v>382</v>
      </c>
      <c r="W22" s="5" t="s">
        <v>383</v>
      </c>
      <c r="X22" s="5" t="s">
        <v>166</v>
      </c>
      <c r="Y22" s="5" t="s">
        <v>384</v>
      </c>
      <c r="Z22" s="5" t="s">
        <v>125</v>
      </c>
      <c r="AA22" s="5" t="s">
        <v>512</v>
      </c>
      <c r="AB22" s="5" t="s">
        <v>386</v>
      </c>
      <c r="AC22" s="5" t="s">
        <v>387</v>
      </c>
      <c r="AD22" s="5" t="s">
        <v>387</v>
      </c>
      <c r="AE22" s="5" t="s">
        <v>513</v>
      </c>
      <c r="AF22" s="5" t="s">
        <v>547</v>
      </c>
      <c r="AG22" s="5" t="s">
        <v>515</v>
      </c>
      <c r="AH22" s="5" t="s">
        <v>516</v>
      </c>
      <c r="AI22" s="5" t="s">
        <v>387</v>
      </c>
      <c r="AJ22" s="5" t="s">
        <v>391</v>
      </c>
      <c r="AK22" s="5">
        <v>0</v>
      </c>
      <c r="AL22" s="5">
        <v>-162</v>
      </c>
      <c r="AM22" s="5">
        <v>37.700000000000003</v>
      </c>
      <c r="AN22" s="5">
        <v>0</v>
      </c>
      <c r="AO22" s="5">
        <v>0</v>
      </c>
      <c r="AP22" s="5">
        <v>0</v>
      </c>
      <c r="AQ22" s="5">
        <v>489.92</v>
      </c>
      <c r="AR22" s="5">
        <v>1277.9000000000001</v>
      </c>
      <c r="AS22" s="5">
        <v>1149.8399999999999</v>
      </c>
      <c r="AT22" s="5">
        <v>582.66999999999996</v>
      </c>
      <c r="AU22" s="5">
        <v>2334.9899999999998</v>
      </c>
      <c r="AV22" s="5">
        <v>0</v>
      </c>
      <c r="AW22" s="5">
        <v>0</v>
      </c>
      <c r="AX22" s="5">
        <v>0</v>
      </c>
      <c r="AY22" s="5" t="s">
        <v>382</v>
      </c>
      <c r="AZ22" s="5" t="s">
        <v>517</v>
      </c>
      <c r="BA22" s="5">
        <v>15</v>
      </c>
      <c r="BC22" s="5">
        <v>0</v>
      </c>
      <c r="BD22" s="5">
        <v>15</v>
      </c>
      <c r="BE22" s="5">
        <v>0</v>
      </c>
      <c r="BF22" s="5">
        <v>0</v>
      </c>
      <c r="BG22" s="5">
        <v>2340</v>
      </c>
      <c r="BH22" s="5">
        <v>279</v>
      </c>
      <c r="BI22" s="5">
        <v>0</v>
      </c>
      <c r="BJ22" s="5">
        <v>0</v>
      </c>
      <c r="BK22" s="5">
        <v>0</v>
      </c>
      <c r="BL22" s="5">
        <v>0</v>
      </c>
      <c r="BM22" s="5">
        <v>2500</v>
      </c>
      <c r="BN22" s="5">
        <v>242</v>
      </c>
      <c r="BO22" s="5" t="s">
        <v>474</v>
      </c>
      <c r="BP22" s="5" t="s">
        <v>396</v>
      </c>
      <c r="BQ22" s="5">
        <v>1</v>
      </c>
      <c r="BR22" s="5">
        <v>1</v>
      </c>
      <c r="BS22" s="5">
        <v>1</v>
      </c>
      <c r="BT22" s="5">
        <v>1</v>
      </c>
      <c r="BU22" s="5" t="s">
        <v>397</v>
      </c>
      <c r="BV22" s="5">
        <v>1</v>
      </c>
      <c r="BW22" s="5">
        <v>0</v>
      </c>
      <c r="BX22" s="5" t="s">
        <v>459</v>
      </c>
      <c r="BY22" s="5" t="s">
        <v>399</v>
      </c>
      <c r="BZ22" s="5">
        <v>0</v>
      </c>
      <c r="CA22" s="5">
        <v>74.95</v>
      </c>
      <c r="CB22" s="5">
        <v>0</v>
      </c>
      <c r="CC22" s="5">
        <v>0</v>
      </c>
      <c r="CE22" s="5">
        <v>0</v>
      </c>
      <c r="CK22" s="5" t="s">
        <v>389</v>
      </c>
      <c r="CL22" s="5" t="b">
        <v>0</v>
      </c>
      <c r="CM22" s="5" t="s">
        <v>400</v>
      </c>
      <c r="CN22" s="5" t="s">
        <v>401</v>
      </c>
      <c r="CO22" s="5">
        <v>0</v>
      </c>
      <c r="CP22" s="5">
        <v>724.2</v>
      </c>
      <c r="CQ22" s="5">
        <v>1318.87</v>
      </c>
      <c r="CR22" s="5">
        <v>211.83</v>
      </c>
      <c r="CS22" s="5">
        <v>0.55000000000000004</v>
      </c>
      <c r="CT22" s="5">
        <v>3.42</v>
      </c>
      <c r="CU22" s="5">
        <v>512.37</v>
      </c>
      <c r="CV22" s="5">
        <v>0</v>
      </c>
      <c r="CW22" s="5">
        <v>0</v>
      </c>
      <c r="CX22" s="5">
        <v>74.95</v>
      </c>
      <c r="CZ22" s="5">
        <v>0</v>
      </c>
      <c r="DA22" s="5">
        <v>0</v>
      </c>
      <c r="DB22" s="5">
        <v>0</v>
      </c>
      <c r="DC22" s="5">
        <v>0</v>
      </c>
      <c r="DD22" s="5">
        <v>0</v>
      </c>
      <c r="DE22" s="5">
        <v>0</v>
      </c>
      <c r="DF22" s="5" t="s">
        <v>548</v>
      </c>
      <c r="DG22" s="5" t="s">
        <v>519</v>
      </c>
      <c r="DH22" s="5" t="s">
        <v>520</v>
      </c>
      <c r="DI22" s="5" t="s">
        <v>521</v>
      </c>
      <c r="DJ22" s="5" t="s">
        <v>522</v>
      </c>
      <c r="DK22" s="5" t="s">
        <v>522</v>
      </c>
      <c r="DL22" s="5" t="s">
        <v>523</v>
      </c>
      <c r="DM22" s="5" t="s">
        <v>523</v>
      </c>
      <c r="DN22" s="5" t="s">
        <v>523</v>
      </c>
      <c r="DO22" s="5" t="s">
        <v>114</v>
      </c>
      <c r="DP22" s="5" t="s">
        <v>524</v>
      </c>
      <c r="DQ22" s="5" t="s">
        <v>460</v>
      </c>
      <c r="DT22" s="5" t="s">
        <v>15</v>
      </c>
      <c r="DU22" s="5" t="s">
        <v>452</v>
      </c>
      <c r="DV22" s="5" t="s">
        <v>382</v>
      </c>
      <c r="DY22" s="5" t="s">
        <v>408</v>
      </c>
      <c r="DZ22" s="5" t="s">
        <v>549</v>
      </c>
      <c r="EA22" s="5" t="s">
        <v>155</v>
      </c>
      <c r="EB22" s="5" t="s">
        <v>410</v>
      </c>
      <c r="EC22" s="5">
        <v>45292</v>
      </c>
      <c r="EE22" s="5" t="s">
        <v>550</v>
      </c>
    </row>
    <row r="23" spans="1:135" s="5" customFormat="1" x14ac:dyDescent="0.3">
      <c r="A23" s="9">
        <f t="shared" si="17"/>
        <v>22</v>
      </c>
      <c r="B23" s="5" t="s">
        <v>505</v>
      </c>
      <c r="C23" s="5" t="s">
        <v>27</v>
      </c>
      <c r="D23" s="5" t="s">
        <v>226</v>
      </c>
      <c r="E23" s="5" t="s">
        <v>162</v>
      </c>
      <c r="F23" s="20" t="str">
        <f t="shared" si="12"/>
        <v>Central AC with Gas Furnace19 SEER Central Heat Pump (HSPF = 9.5)SFm</v>
      </c>
      <c r="G23" s="5">
        <f t="shared" si="13"/>
        <v>-316</v>
      </c>
      <c r="H23" s="5">
        <f t="shared" si="14"/>
        <v>51.3</v>
      </c>
      <c r="I23" s="5">
        <f t="shared" si="15"/>
        <v>15</v>
      </c>
      <c r="J23" s="132">
        <f t="shared" si="16"/>
        <v>1149.8399999999999</v>
      </c>
      <c r="K23" s="132">
        <f t="shared" si="18"/>
        <v>2917.66</v>
      </c>
      <c r="L23" s="15" t="s">
        <v>506</v>
      </c>
      <c r="M23" s="5" t="s">
        <v>155</v>
      </c>
      <c r="N23" s="5" t="s">
        <v>507</v>
      </c>
      <c r="O23" s="5" t="s">
        <v>545</v>
      </c>
      <c r="P23" s="5" t="s">
        <v>527</v>
      </c>
      <c r="R23" s="5" t="s">
        <v>551</v>
      </c>
      <c r="S23" s="5" t="s">
        <v>510</v>
      </c>
      <c r="T23" s="5" t="s">
        <v>511</v>
      </c>
      <c r="U23" s="5" t="s">
        <v>381</v>
      </c>
      <c r="V23" s="5" t="s">
        <v>382</v>
      </c>
      <c r="W23" s="5" t="s">
        <v>383</v>
      </c>
      <c r="X23" s="5" t="s">
        <v>162</v>
      </c>
      <c r="Y23" s="5" t="s">
        <v>384</v>
      </c>
      <c r="Z23" s="5" t="s">
        <v>125</v>
      </c>
      <c r="AA23" s="5" t="s">
        <v>512</v>
      </c>
      <c r="AB23" s="5" t="s">
        <v>386</v>
      </c>
      <c r="AC23" s="5" t="s">
        <v>387</v>
      </c>
      <c r="AD23" s="5" t="s">
        <v>387</v>
      </c>
      <c r="AE23" s="5" t="s">
        <v>513</v>
      </c>
      <c r="AF23" s="5" t="s">
        <v>547</v>
      </c>
      <c r="AG23" s="5" t="s">
        <v>515</v>
      </c>
      <c r="AH23" s="5" t="s">
        <v>516</v>
      </c>
      <c r="AI23" s="5" t="s">
        <v>387</v>
      </c>
      <c r="AJ23" s="5" t="s">
        <v>391</v>
      </c>
      <c r="AK23" s="5">
        <v>0</v>
      </c>
      <c r="AL23" s="5">
        <v>-316</v>
      </c>
      <c r="AM23" s="5">
        <v>51.3</v>
      </c>
      <c r="AN23" s="5">
        <v>0</v>
      </c>
      <c r="AO23" s="5">
        <v>0</v>
      </c>
      <c r="AP23" s="5">
        <v>0</v>
      </c>
      <c r="AQ23" s="5">
        <v>489.92</v>
      </c>
      <c r="AR23" s="5">
        <v>1277.9000000000001</v>
      </c>
      <c r="AS23" s="5">
        <v>1149.8399999999999</v>
      </c>
      <c r="AT23" s="5">
        <v>582.66999999999996</v>
      </c>
      <c r="AU23" s="5">
        <v>2334.9899999999998</v>
      </c>
      <c r="AV23" s="5">
        <v>0</v>
      </c>
      <c r="AW23" s="5">
        <v>0</v>
      </c>
      <c r="AX23" s="5">
        <v>0</v>
      </c>
      <c r="AY23" s="5" t="s">
        <v>382</v>
      </c>
      <c r="AZ23" s="5" t="s">
        <v>517</v>
      </c>
      <c r="BA23" s="5">
        <v>15</v>
      </c>
      <c r="BC23" s="5">
        <v>0</v>
      </c>
      <c r="BD23" s="5">
        <v>15</v>
      </c>
      <c r="BE23" s="5">
        <v>0</v>
      </c>
      <c r="BF23" s="5">
        <v>0</v>
      </c>
      <c r="BG23" s="5">
        <v>1910</v>
      </c>
      <c r="BH23" s="5">
        <v>109</v>
      </c>
      <c r="BI23" s="5">
        <v>0</v>
      </c>
      <c r="BJ23" s="5">
        <v>0</v>
      </c>
      <c r="BK23" s="5">
        <v>0</v>
      </c>
      <c r="BL23" s="5">
        <v>0</v>
      </c>
      <c r="BM23" s="5">
        <v>2220</v>
      </c>
      <c r="BN23" s="5">
        <v>58.2</v>
      </c>
      <c r="BO23" s="5" t="s">
        <v>474</v>
      </c>
      <c r="BP23" s="5" t="s">
        <v>396</v>
      </c>
      <c r="BQ23" s="5">
        <v>1</v>
      </c>
      <c r="BR23" s="5">
        <v>1</v>
      </c>
      <c r="BS23" s="5">
        <v>1</v>
      </c>
      <c r="BT23" s="5">
        <v>1</v>
      </c>
      <c r="BU23" s="5" t="s">
        <v>397</v>
      </c>
      <c r="BV23" s="5">
        <v>1</v>
      </c>
      <c r="BW23" s="5">
        <v>0</v>
      </c>
      <c r="BX23" s="5" t="s">
        <v>459</v>
      </c>
      <c r="BY23" s="5" t="s">
        <v>399</v>
      </c>
      <c r="BZ23" s="5">
        <v>0</v>
      </c>
      <c r="CA23" s="5">
        <v>74.95</v>
      </c>
      <c r="CB23" s="5">
        <v>0</v>
      </c>
      <c r="CC23" s="5">
        <v>0</v>
      </c>
      <c r="CE23" s="5">
        <v>0</v>
      </c>
      <c r="CK23" s="5" t="s">
        <v>389</v>
      </c>
      <c r="CL23" s="5" t="b">
        <v>0</v>
      </c>
      <c r="CM23" s="5" t="s">
        <v>400</v>
      </c>
      <c r="CN23" s="5" t="s">
        <v>401</v>
      </c>
      <c r="CO23" s="5">
        <v>0</v>
      </c>
      <c r="CP23" s="5">
        <v>985.46</v>
      </c>
      <c r="CQ23" s="5">
        <v>1448.99</v>
      </c>
      <c r="CR23" s="5">
        <v>341.95</v>
      </c>
      <c r="CS23" s="5">
        <v>0.68</v>
      </c>
      <c r="CT23" s="5">
        <v>2.88</v>
      </c>
      <c r="CU23" s="5">
        <v>643.5</v>
      </c>
      <c r="CV23" s="5">
        <v>0</v>
      </c>
      <c r="CW23" s="5">
        <v>0</v>
      </c>
      <c r="CX23" s="5">
        <v>74.95</v>
      </c>
      <c r="CZ23" s="5">
        <v>0</v>
      </c>
      <c r="DA23" s="5">
        <v>0</v>
      </c>
      <c r="DB23" s="5">
        <v>0</v>
      </c>
      <c r="DC23" s="5">
        <v>0</v>
      </c>
      <c r="DD23" s="5">
        <v>0</v>
      </c>
      <c r="DE23" s="5">
        <v>0</v>
      </c>
      <c r="DF23" s="5" t="s">
        <v>548</v>
      </c>
      <c r="DG23" s="5" t="s">
        <v>519</v>
      </c>
      <c r="DH23" s="5" t="s">
        <v>520</v>
      </c>
      <c r="DI23" s="5" t="s">
        <v>521</v>
      </c>
      <c r="DJ23" s="5" t="s">
        <v>522</v>
      </c>
      <c r="DK23" s="5" t="s">
        <v>522</v>
      </c>
      <c r="DL23" s="5" t="s">
        <v>523</v>
      </c>
      <c r="DM23" s="5" t="s">
        <v>523</v>
      </c>
      <c r="DN23" s="5" t="s">
        <v>523</v>
      </c>
      <c r="DO23" s="5" t="s">
        <v>114</v>
      </c>
      <c r="DP23" s="5" t="s">
        <v>524</v>
      </c>
      <c r="DQ23" s="5" t="s">
        <v>460</v>
      </c>
      <c r="DT23" s="5" t="s">
        <v>15</v>
      </c>
      <c r="DU23" s="5" t="s">
        <v>452</v>
      </c>
      <c r="DV23" s="5" t="s">
        <v>382</v>
      </c>
      <c r="DY23" s="5" t="s">
        <v>408</v>
      </c>
      <c r="DZ23" s="5" t="s">
        <v>549</v>
      </c>
      <c r="EA23" s="5" t="s">
        <v>155</v>
      </c>
      <c r="EB23" s="5" t="s">
        <v>410</v>
      </c>
      <c r="EC23" s="5">
        <v>45292</v>
      </c>
      <c r="EE23" s="5" t="s">
        <v>552</v>
      </c>
    </row>
    <row r="24" spans="1:135" s="5" customFormat="1" x14ac:dyDescent="0.3">
      <c r="A24" s="9">
        <f t="shared" si="17"/>
        <v>23</v>
      </c>
      <c r="B24" s="5" t="s">
        <v>505</v>
      </c>
      <c r="C24" s="5" t="s">
        <v>27</v>
      </c>
      <c r="D24" s="5" t="s">
        <v>29</v>
      </c>
      <c r="E24" s="5" t="s">
        <v>166</v>
      </c>
      <c r="F24" s="20" t="str">
        <f t="shared" si="12"/>
        <v>Central AC with Gas Furnace20 SEER Central Heat Pump (HSPF = 10)MFm</v>
      </c>
      <c r="G24" s="5">
        <f t="shared" si="13"/>
        <v>-142</v>
      </c>
      <c r="H24" s="5">
        <f t="shared" si="14"/>
        <v>37.700000000000003</v>
      </c>
      <c r="I24" s="5">
        <f t="shared" si="15"/>
        <v>15</v>
      </c>
      <c r="J24" s="132">
        <f t="shared" si="16"/>
        <v>1391.02</v>
      </c>
      <c r="K24" s="132">
        <f t="shared" si="18"/>
        <v>3158.84</v>
      </c>
      <c r="L24" s="15" t="s">
        <v>506</v>
      </c>
      <c r="M24" s="5" t="s">
        <v>155</v>
      </c>
      <c r="N24" s="5" t="s">
        <v>507</v>
      </c>
      <c r="O24" s="5" t="s">
        <v>553</v>
      </c>
      <c r="P24" s="5" t="s">
        <v>508</v>
      </c>
      <c r="R24" s="5" t="s">
        <v>554</v>
      </c>
      <c r="S24" s="5" t="s">
        <v>510</v>
      </c>
      <c r="T24" s="5" t="s">
        <v>511</v>
      </c>
      <c r="U24" s="5" t="s">
        <v>381</v>
      </c>
      <c r="V24" s="5" t="s">
        <v>382</v>
      </c>
      <c r="W24" s="5" t="s">
        <v>383</v>
      </c>
      <c r="X24" s="5" t="s">
        <v>166</v>
      </c>
      <c r="Y24" s="5" t="s">
        <v>384</v>
      </c>
      <c r="Z24" s="5" t="s">
        <v>125</v>
      </c>
      <c r="AA24" s="5" t="s">
        <v>512</v>
      </c>
      <c r="AB24" s="5" t="s">
        <v>386</v>
      </c>
      <c r="AC24" s="5" t="s">
        <v>387</v>
      </c>
      <c r="AD24" s="5" t="s">
        <v>387</v>
      </c>
      <c r="AE24" s="5" t="s">
        <v>513</v>
      </c>
      <c r="AF24" s="5" t="s">
        <v>555</v>
      </c>
      <c r="AG24" s="5" t="s">
        <v>515</v>
      </c>
      <c r="AH24" s="5" t="s">
        <v>516</v>
      </c>
      <c r="AI24" s="5" t="s">
        <v>387</v>
      </c>
      <c r="AJ24" s="5" t="s">
        <v>391</v>
      </c>
      <c r="AK24" s="5">
        <v>0</v>
      </c>
      <c r="AL24" s="5">
        <v>-142</v>
      </c>
      <c r="AM24" s="5">
        <v>37.700000000000003</v>
      </c>
      <c r="AN24" s="5">
        <v>0</v>
      </c>
      <c r="AO24" s="5">
        <v>0</v>
      </c>
      <c r="AP24" s="5">
        <v>0</v>
      </c>
      <c r="AQ24" s="5">
        <v>489.92</v>
      </c>
      <c r="AR24" s="5">
        <v>1277.9000000000001</v>
      </c>
      <c r="AS24" s="5">
        <v>1391.02</v>
      </c>
      <c r="AT24" s="5">
        <v>582.66999999999996</v>
      </c>
      <c r="AU24" s="5">
        <v>2576.17</v>
      </c>
      <c r="AV24" s="5">
        <v>0</v>
      </c>
      <c r="AW24" s="5">
        <v>0</v>
      </c>
      <c r="AX24" s="5">
        <v>0</v>
      </c>
      <c r="AY24" s="5" t="s">
        <v>382</v>
      </c>
      <c r="AZ24" s="5" t="s">
        <v>517</v>
      </c>
      <c r="BA24" s="5">
        <v>15</v>
      </c>
      <c r="BC24" s="5">
        <v>0</v>
      </c>
      <c r="BD24" s="5">
        <v>15</v>
      </c>
      <c r="BE24" s="5">
        <v>0</v>
      </c>
      <c r="BF24" s="5">
        <v>0</v>
      </c>
      <c r="BG24" s="5">
        <v>2340</v>
      </c>
      <c r="BH24" s="5">
        <v>279</v>
      </c>
      <c r="BI24" s="5">
        <v>0</v>
      </c>
      <c r="BJ24" s="5">
        <v>0</v>
      </c>
      <c r="BK24" s="5">
        <v>0</v>
      </c>
      <c r="BL24" s="5">
        <v>0</v>
      </c>
      <c r="BM24" s="5">
        <v>2480</v>
      </c>
      <c r="BN24" s="5">
        <v>242</v>
      </c>
      <c r="BO24" s="5" t="s">
        <v>474</v>
      </c>
      <c r="BP24" s="5" t="s">
        <v>396</v>
      </c>
      <c r="BQ24" s="5">
        <v>1</v>
      </c>
      <c r="BR24" s="5">
        <v>1</v>
      </c>
      <c r="BS24" s="5">
        <v>1</v>
      </c>
      <c r="BT24" s="5">
        <v>1</v>
      </c>
      <c r="BU24" s="5" t="s">
        <v>397</v>
      </c>
      <c r="BV24" s="5">
        <v>1</v>
      </c>
      <c r="BW24" s="5">
        <v>0</v>
      </c>
      <c r="BX24" s="5" t="s">
        <v>459</v>
      </c>
      <c r="BY24" s="5" t="s">
        <v>399</v>
      </c>
      <c r="BZ24" s="5">
        <v>0</v>
      </c>
      <c r="CA24" s="5">
        <v>74.95</v>
      </c>
      <c r="CB24" s="5">
        <v>0</v>
      </c>
      <c r="CC24" s="5">
        <v>0</v>
      </c>
      <c r="CE24" s="5">
        <v>0</v>
      </c>
      <c r="CK24" s="5" t="s">
        <v>389</v>
      </c>
      <c r="CL24" s="5" t="b">
        <v>0</v>
      </c>
      <c r="CM24" s="5" t="s">
        <v>400</v>
      </c>
      <c r="CN24" s="5" t="s">
        <v>401</v>
      </c>
      <c r="CO24" s="5">
        <v>0</v>
      </c>
      <c r="CP24" s="5">
        <v>724.2</v>
      </c>
      <c r="CQ24" s="5">
        <v>1534.17</v>
      </c>
      <c r="CR24" s="5">
        <v>194.93</v>
      </c>
      <c r="CS24" s="5">
        <v>0.47</v>
      </c>
      <c r="CT24" s="5">
        <v>3.72</v>
      </c>
      <c r="CU24" s="5">
        <v>529.27</v>
      </c>
      <c r="CV24" s="5">
        <v>0</v>
      </c>
      <c r="CW24" s="5">
        <v>0</v>
      </c>
      <c r="CX24" s="5">
        <v>74.95</v>
      </c>
      <c r="CZ24" s="5">
        <v>0</v>
      </c>
      <c r="DA24" s="5">
        <v>0</v>
      </c>
      <c r="DB24" s="5">
        <v>0</v>
      </c>
      <c r="DC24" s="5">
        <v>0</v>
      </c>
      <c r="DD24" s="5">
        <v>0</v>
      </c>
      <c r="DE24" s="5">
        <v>0</v>
      </c>
      <c r="DF24" s="5" t="s">
        <v>556</v>
      </c>
      <c r="DG24" s="5" t="s">
        <v>519</v>
      </c>
      <c r="DH24" s="5" t="s">
        <v>520</v>
      </c>
      <c r="DI24" s="5" t="s">
        <v>521</v>
      </c>
      <c r="DJ24" s="5" t="s">
        <v>522</v>
      </c>
      <c r="DK24" s="5" t="s">
        <v>522</v>
      </c>
      <c r="DL24" s="5" t="s">
        <v>523</v>
      </c>
      <c r="DM24" s="5" t="s">
        <v>523</v>
      </c>
      <c r="DN24" s="5" t="s">
        <v>523</v>
      </c>
      <c r="DO24" s="5" t="s">
        <v>114</v>
      </c>
      <c r="DP24" s="5" t="s">
        <v>524</v>
      </c>
      <c r="DQ24" s="5" t="s">
        <v>460</v>
      </c>
      <c r="DT24" s="5" t="s">
        <v>15</v>
      </c>
      <c r="DU24" s="5" t="s">
        <v>452</v>
      </c>
      <c r="DV24" s="5" t="s">
        <v>382</v>
      </c>
      <c r="DY24" s="5" t="s">
        <v>408</v>
      </c>
      <c r="DZ24" s="5" t="s">
        <v>557</v>
      </c>
      <c r="EA24" s="5" t="s">
        <v>155</v>
      </c>
      <c r="EB24" s="5" t="s">
        <v>410</v>
      </c>
      <c r="EC24" s="5">
        <v>45292</v>
      </c>
      <c r="EE24" s="5" t="s">
        <v>558</v>
      </c>
    </row>
    <row r="25" spans="1:135" s="5" customFormat="1" x14ac:dyDescent="0.3">
      <c r="A25" s="9">
        <f t="shared" si="17"/>
        <v>24</v>
      </c>
      <c r="B25" s="5" t="s">
        <v>505</v>
      </c>
      <c r="C25" s="5" t="s">
        <v>27</v>
      </c>
      <c r="D25" s="5" t="s">
        <v>29</v>
      </c>
      <c r="E25" s="5" t="s">
        <v>162</v>
      </c>
      <c r="F25" s="20" t="str">
        <f t="shared" si="12"/>
        <v>Central AC with Gas Furnace20 SEER Central Heat Pump (HSPF = 10)SFm</v>
      </c>
      <c r="G25" s="5">
        <f t="shared" si="13"/>
        <v>-290</v>
      </c>
      <c r="H25" s="5">
        <f t="shared" si="14"/>
        <v>51.3</v>
      </c>
      <c r="I25" s="5">
        <f t="shared" si="15"/>
        <v>15</v>
      </c>
      <c r="J25" s="132">
        <f t="shared" si="16"/>
        <v>1391.02</v>
      </c>
      <c r="K25" s="132">
        <f t="shared" si="18"/>
        <v>3158.84</v>
      </c>
      <c r="L25" s="15" t="s">
        <v>506</v>
      </c>
      <c r="M25" s="5" t="s">
        <v>155</v>
      </c>
      <c r="N25" s="5" t="s">
        <v>507</v>
      </c>
      <c r="O25" s="5" t="s">
        <v>553</v>
      </c>
      <c r="P25" s="5" t="s">
        <v>527</v>
      </c>
      <c r="R25" s="5" t="s">
        <v>559</v>
      </c>
      <c r="S25" s="5" t="s">
        <v>510</v>
      </c>
      <c r="T25" s="5" t="s">
        <v>511</v>
      </c>
      <c r="U25" s="5" t="s">
        <v>381</v>
      </c>
      <c r="V25" s="5" t="s">
        <v>382</v>
      </c>
      <c r="W25" s="5" t="s">
        <v>383</v>
      </c>
      <c r="X25" s="5" t="s">
        <v>162</v>
      </c>
      <c r="Y25" s="5" t="s">
        <v>384</v>
      </c>
      <c r="Z25" s="5" t="s">
        <v>125</v>
      </c>
      <c r="AA25" s="5" t="s">
        <v>512</v>
      </c>
      <c r="AB25" s="5" t="s">
        <v>386</v>
      </c>
      <c r="AC25" s="5" t="s">
        <v>387</v>
      </c>
      <c r="AD25" s="5" t="s">
        <v>387</v>
      </c>
      <c r="AE25" s="5" t="s">
        <v>513</v>
      </c>
      <c r="AF25" s="5" t="s">
        <v>555</v>
      </c>
      <c r="AG25" s="5" t="s">
        <v>515</v>
      </c>
      <c r="AH25" s="5" t="s">
        <v>516</v>
      </c>
      <c r="AI25" s="5" t="s">
        <v>387</v>
      </c>
      <c r="AJ25" s="5" t="s">
        <v>391</v>
      </c>
      <c r="AK25" s="5">
        <v>0</v>
      </c>
      <c r="AL25" s="5">
        <v>-290</v>
      </c>
      <c r="AM25" s="5">
        <v>51.3</v>
      </c>
      <c r="AN25" s="5">
        <v>0</v>
      </c>
      <c r="AO25" s="5">
        <v>0</v>
      </c>
      <c r="AP25" s="5">
        <v>0</v>
      </c>
      <c r="AQ25" s="5">
        <v>489.92</v>
      </c>
      <c r="AR25" s="5">
        <v>1277.9000000000001</v>
      </c>
      <c r="AS25" s="5">
        <v>1391.02</v>
      </c>
      <c r="AT25" s="5">
        <v>582.66999999999996</v>
      </c>
      <c r="AU25" s="5">
        <v>2576.17</v>
      </c>
      <c r="AV25" s="5">
        <v>0</v>
      </c>
      <c r="AW25" s="5">
        <v>0</v>
      </c>
      <c r="AX25" s="5">
        <v>0</v>
      </c>
      <c r="AY25" s="5" t="s">
        <v>382</v>
      </c>
      <c r="AZ25" s="5" t="s">
        <v>517</v>
      </c>
      <c r="BA25" s="5">
        <v>15</v>
      </c>
      <c r="BC25" s="5">
        <v>0</v>
      </c>
      <c r="BD25" s="5">
        <v>15</v>
      </c>
      <c r="BE25" s="5">
        <v>0</v>
      </c>
      <c r="BF25" s="5">
        <v>0</v>
      </c>
      <c r="BG25" s="5">
        <v>1910</v>
      </c>
      <c r="BH25" s="5">
        <v>109</v>
      </c>
      <c r="BI25" s="5">
        <v>0</v>
      </c>
      <c r="BJ25" s="5">
        <v>0</v>
      </c>
      <c r="BK25" s="5">
        <v>0</v>
      </c>
      <c r="BL25" s="5">
        <v>0</v>
      </c>
      <c r="BM25" s="5">
        <v>2200</v>
      </c>
      <c r="BN25" s="5">
        <v>58.2</v>
      </c>
      <c r="BO25" s="5" t="s">
        <v>474</v>
      </c>
      <c r="BP25" s="5" t="s">
        <v>396</v>
      </c>
      <c r="BQ25" s="5">
        <v>1</v>
      </c>
      <c r="BR25" s="5">
        <v>1</v>
      </c>
      <c r="BS25" s="5">
        <v>1</v>
      </c>
      <c r="BT25" s="5">
        <v>1</v>
      </c>
      <c r="BU25" s="5" t="s">
        <v>397</v>
      </c>
      <c r="BV25" s="5">
        <v>1</v>
      </c>
      <c r="BW25" s="5">
        <v>0</v>
      </c>
      <c r="BX25" s="5" t="s">
        <v>459</v>
      </c>
      <c r="BY25" s="5" t="s">
        <v>399</v>
      </c>
      <c r="BZ25" s="5">
        <v>0</v>
      </c>
      <c r="CA25" s="5">
        <v>74.95</v>
      </c>
      <c r="CB25" s="5">
        <v>0</v>
      </c>
      <c r="CC25" s="5">
        <v>0</v>
      </c>
      <c r="CE25" s="5">
        <v>0</v>
      </c>
      <c r="CK25" s="5" t="s">
        <v>389</v>
      </c>
      <c r="CL25" s="5" t="b">
        <v>0</v>
      </c>
      <c r="CM25" s="5" t="s">
        <v>400</v>
      </c>
      <c r="CN25" s="5" t="s">
        <v>401</v>
      </c>
      <c r="CO25" s="5">
        <v>0</v>
      </c>
      <c r="CP25" s="5">
        <v>985.46</v>
      </c>
      <c r="CQ25" s="5">
        <v>1659.22</v>
      </c>
      <c r="CR25" s="5">
        <v>319.98</v>
      </c>
      <c r="CS25" s="5">
        <v>0.59</v>
      </c>
      <c r="CT25" s="5">
        <v>3.08</v>
      </c>
      <c r="CU25" s="5">
        <v>665.47</v>
      </c>
      <c r="CV25" s="5">
        <v>0</v>
      </c>
      <c r="CW25" s="5">
        <v>0</v>
      </c>
      <c r="CX25" s="5">
        <v>74.95</v>
      </c>
      <c r="CZ25" s="5">
        <v>0</v>
      </c>
      <c r="DA25" s="5">
        <v>0</v>
      </c>
      <c r="DB25" s="5">
        <v>0</v>
      </c>
      <c r="DC25" s="5">
        <v>0</v>
      </c>
      <c r="DD25" s="5">
        <v>0</v>
      </c>
      <c r="DE25" s="5">
        <v>0</v>
      </c>
      <c r="DF25" s="5" t="s">
        <v>556</v>
      </c>
      <c r="DG25" s="5" t="s">
        <v>519</v>
      </c>
      <c r="DH25" s="5" t="s">
        <v>520</v>
      </c>
      <c r="DI25" s="5" t="s">
        <v>521</v>
      </c>
      <c r="DJ25" s="5" t="s">
        <v>522</v>
      </c>
      <c r="DK25" s="5" t="s">
        <v>522</v>
      </c>
      <c r="DL25" s="5" t="s">
        <v>523</v>
      </c>
      <c r="DM25" s="5" t="s">
        <v>523</v>
      </c>
      <c r="DN25" s="5" t="s">
        <v>523</v>
      </c>
      <c r="DO25" s="5" t="s">
        <v>114</v>
      </c>
      <c r="DP25" s="5" t="s">
        <v>524</v>
      </c>
      <c r="DQ25" s="5" t="s">
        <v>460</v>
      </c>
      <c r="DT25" s="5" t="s">
        <v>15</v>
      </c>
      <c r="DU25" s="5" t="s">
        <v>452</v>
      </c>
      <c r="DV25" s="5" t="s">
        <v>382</v>
      </c>
      <c r="DY25" s="5" t="s">
        <v>408</v>
      </c>
      <c r="DZ25" s="5" t="s">
        <v>557</v>
      </c>
      <c r="EA25" s="5" t="s">
        <v>155</v>
      </c>
      <c r="EB25" s="5" t="s">
        <v>410</v>
      </c>
      <c r="EC25" s="5">
        <v>45292</v>
      </c>
      <c r="EE25" s="5" t="s">
        <v>560</v>
      </c>
    </row>
    <row r="26" spans="1:135" s="5" customFormat="1" x14ac:dyDescent="0.3">
      <c r="A26" s="9">
        <f t="shared" si="17"/>
        <v>25</v>
      </c>
      <c r="B26" s="5" t="s">
        <v>505</v>
      </c>
      <c r="C26" s="5" t="s">
        <v>27</v>
      </c>
      <c r="D26" s="5" t="s">
        <v>227</v>
      </c>
      <c r="E26" s="5" t="s">
        <v>166</v>
      </c>
      <c r="F26" s="20" t="str">
        <f t="shared" si="12"/>
        <v>Central AC with Gas Furnace21 SEER Central Heat Pump (HSPF = 10.5)MFm</v>
      </c>
      <c r="G26" s="5">
        <f t="shared" si="13"/>
        <v>-123</v>
      </c>
      <c r="H26" s="5">
        <f t="shared" si="14"/>
        <v>37.700000000000003</v>
      </c>
      <c r="I26" s="5">
        <f t="shared" si="15"/>
        <v>15</v>
      </c>
      <c r="J26" s="132">
        <f t="shared" si="16"/>
        <v>1632.21</v>
      </c>
      <c r="K26" s="132">
        <f t="shared" si="18"/>
        <v>3400.03</v>
      </c>
      <c r="L26" s="15" t="s">
        <v>506</v>
      </c>
      <c r="M26" s="5" t="s">
        <v>155</v>
      </c>
      <c r="N26" s="5" t="s">
        <v>507</v>
      </c>
      <c r="O26" s="5" t="s">
        <v>561</v>
      </c>
      <c r="P26" s="5" t="s">
        <v>508</v>
      </c>
      <c r="R26" s="5" t="s">
        <v>562</v>
      </c>
      <c r="S26" s="5" t="s">
        <v>510</v>
      </c>
      <c r="T26" s="5" t="s">
        <v>511</v>
      </c>
      <c r="U26" s="5" t="s">
        <v>381</v>
      </c>
      <c r="V26" s="5" t="s">
        <v>382</v>
      </c>
      <c r="W26" s="5" t="s">
        <v>383</v>
      </c>
      <c r="X26" s="5" t="s">
        <v>166</v>
      </c>
      <c r="Y26" s="5" t="s">
        <v>384</v>
      </c>
      <c r="Z26" s="5" t="s">
        <v>125</v>
      </c>
      <c r="AA26" s="5" t="s">
        <v>512</v>
      </c>
      <c r="AB26" s="5" t="s">
        <v>386</v>
      </c>
      <c r="AC26" s="5" t="s">
        <v>387</v>
      </c>
      <c r="AD26" s="5" t="s">
        <v>387</v>
      </c>
      <c r="AE26" s="5" t="s">
        <v>513</v>
      </c>
      <c r="AF26" s="5" t="s">
        <v>563</v>
      </c>
      <c r="AG26" s="5" t="s">
        <v>515</v>
      </c>
      <c r="AH26" s="5" t="s">
        <v>516</v>
      </c>
      <c r="AI26" s="5" t="s">
        <v>387</v>
      </c>
      <c r="AJ26" s="5" t="s">
        <v>391</v>
      </c>
      <c r="AK26" s="5">
        <v>0</v>
      </c>
      <c r="AL26" s="5">
        <v>-123</v>
      </c>
      <c r="AM26" s="5">
        <v>37.700000000000003</v>
      </c>
      <c r="AN26" s="5">
        <v>0</v>
      </c>
      <c r="AO26" s="5">
        <v>0</v>
      </c>
      <c r="AP26" s="5">
        <v>0</v>
      </c>
      <c r="AQ26" s="5">
        <v>489.92</v>
      </c>
      <c r="AR26" s="5">
        <v>1277.9000000000001</v>
      </c>
      <c r="AS26" s="5">
        <v>1632.21</v>
      </c>
      <c r="AT26" s="5">
        <v>582.66999999999996</v>
      </c>
      <c r="AU26" s="5">
        <v>2817.36</v>
      </c>
      <c r="AV26" s="5">
        <v>0</v>
      </c>
      <c r="AW26" s="5">
        <v>0</v>
      </c>
      <c r="AX26" s="5">
        <v>0</v>
      </c>
      <c r="AY26" s="5" t="s">
        <v>382</v>
      </c>
      <c r="AZ26" s="5" t="s">
        <v>517</v>
      </c>
      <c r="BA26" s="5">
        <v>15</v>
      </c>
      <c r="BC26" s="5">
        <v>0</v>
      </c>
      <c r="BD26" s="5">
        <v>15</v>
      </c>
      <c r="BE26" s="5">
        <v>0</v>
      </c>
      <c r="BF26" s="5">
        <v>0</v>
      </c>
      <c r="BG26" s="5">
        <v>2340</v>
      </c>
      <c r="BH26" s="5">
        <v>279</v>
      </c>
      <c r="BI26" s="5">
        <v>0</v>
      </c>
      <c r="BJ26" s="5">
        <v>0</v>
      </c>
      <c r="BK26" s="5">
        <v>0</v>
      </c>
      <c r="BL26" s="5">
        <v>0</v>
      </c>
      <c r="BM26" s="5">
        <v>2460</v>
      </c>
      <c r="BN26" s="5">
        <v>242</v>
      </c>
      <c r="BO26" s="5" t="s">
        <v>474</v>
      </c>
      <c r="BP26" s="5" t="s">
        <v>396</v>
      </c>
      <c r="BQ26" s="5">
        <v>1</v>
      </c>
      <c r="BR26" s="5">
        <v>1</v>
      </c>
      <c r="BS26" s="5">
        <v>1</v>
      </c>
      <c r="BT26" s="5">
        <v>1</v>
      </c>
      <c r="BU26" s="5" t="s">
        <v>397</v>
      </c>
      <c r="BV26" s="5">
        <v>1</v>
      </c>
      <c r="BW26" s="5">
        <v>0</v>
      </c>
      <c r="BX26" s="5" t="s">
        <v>459</v>
      </c>
      <c r="BY26" s="5" t="s">
        <v>399</v>
      </c>
      <c r="BZ26" s="5">
        <v>0</v>
      </c>
      <c r="CA26" s="5">
        <v>74.95</v>
      </c>
      <c r="CB26" s="5">
        <v>0</v>
      </c>
      <c r="CC26" s="5">
        <v>0</v>
      </c>
      <c r="CE26" s="5">
        <v>0</v>
      </c>
      <c r="CK26" s="5" t="s">
        <v>389</v>
      </c>
      <c r="CL26" s="5" t="b">
        <v>0</v>
      </c>
      <c r="CM26" s="5" t="s">
        <v>400</v>
      </c>
      <c r="CN26" s="5" t="s">
        <v>401</v>
      </c>
      <c r="CO26" s="5">
        <v>0</v>
      </c>
      <c r="CP26" s="5">
        <v>724.2</v>
      </c>
      <c r="CQ26" s="5">
        <v>1750.33</v>
      </c>
      <c r="CR26" s="5">
        <v>178.88</v>
      </c>
      <c r="CS26" s="5">
        <v>0.41</v>
      </c>
      <c r="CT26" s="5">
        <v>4.05</v>
      </c>
      <c r="CU26" s="5">
        <v>545.33000000000004</v>
      </c>
      <c r="CV26" s="5">
        <v>0</v>
      </c>
      <c r="CW26" s="5">
        <v>0</v>
      </c>
      <c r="CX26" s="5">
        <v>74.95</v>
      </c>
      <c r="CZ26" s="5">
        <v>0</v>
      </c>
      <c r="DA26" s="5">
        <v>0</v>
      </c>
      <c r="DB26" s="5">
        <v>0</v>
      </c>
      <c r="DC26" s="5">
        <v>0</v>
      </c>
      <c r="DD26" s="5">
        <v>0</v>
      </c>
      <c r="DE26" s="5">
        <v>0</v>
      </c>
      <c r="DF26" s="5" t="s">
        <v>564</v>
      </c>
      <c r="DG26" s="5" t="s">
        <v>519</v>
      </c>
      <c r="DH26" s="5" t="s">
        <v>520</v>
      </c>
      <c r="DI26" s="5" t="s">
        <v>521</v>
      </c>
      <c r="DJ26" s="5" t="s">
        <v>522</v>
      </c>
      <c r="DK26" s="5" t="s">
        <v>522</v>
      </c>
      <c r="DL26" s="5" t="s">
        <v>523</v>
      </c>
      <c r="DM26" s="5" t="s">
        <v>523</v>
      </c>
      <c r="DN26" s="5" t="s">
        <v>523</v>
      </c>
      <c r="DO26" s="5" t="s">
        <v>114</v>
      </c>
      <c r="DP26" s="5" t="s">
        <v>524</v>
      </c>
      <c r="DQ26" s="5" t="s">
        <v>460</v>
      </c>
      <c r="DT26" s="5" t="s">
        <v>15</v>
      </c>
      <c r="DU26" s="5" t="s">
        <v>452</v>
      </c>
      <c r="DV26" s="5" t="s">
        <v>382</v>
      </c>
      <c r="DY26" s="5" t="s">
        <v>408</v>
      </c>
      <c r="DZ26" s="5" t="s">
        <v>565</v>
      </c>
      <c r="EA26" s="5" t="s">
        <v>155</v>
      </c>
      <c r="EB26" s="5" t="s">
        <v>410</v>
      </c>
      <c r="EC26" s="5">
        <v>45292</v>
      </c>
      <c r="EE26" s="5" t="s">
        <v>566</v>
      </c>
    </row>
    <row r="27" spans="1:135" s="5" customFormat="1" x14ac:dyDescent="0.3">
      <c r="A27" s="9">
        <f t="shared" si="17"/>
        <v>26</v>
      </c>
      <c r="B27" s="5" t="s">
        <v>505</v>
      </c>
      <c r="C27" s="5" t="s">
        <v>27</v>
      </c>
      <c r="D27" s="5" t="s">
        <v>227</v>
      </c>
      <c r="E27" s="5" t="s">
        <v>162</v>
      </c>
      <c r="F27" s="20" t="str">
        <f t="shared" si="12"/>
        <v>Central AC with Gas Furnace21 SEER Central Heat Pump (HSPF = 10.5)SFm</v>
      </c>
      <c r="G27" s="5">
        <f t="shared" si="13"/>
        <v>-263</v>
      </c>
      <c r="H27" s="5">
        <f t="shared" si="14"/>
        <v>51.3</v>
      </c>
      <c r="I27" s="5">
        <f t="shared" si="15"/>
        <v>15</v>
      </c>
      <c r="J27" s="132">
        <f t="shared" si="16"/>
        <v>1632.21</v>
      </c>
      <c r="K27" s="132">
        <f t="shared" si="18"/>
        <v>3400.03</v>
      </c>
      <c r="L27" s="15" t="s">
        <v>506</v>
      </c>
      <c r="M27" s="5" t="s">
        <v>155</v>
      </c>
      <c r="N27" s="5" t="s">
        <v>507</v>
      </c>
      <c r="O27" s="5" t="s">
        <v>561</v>
      </c>
      <c r="P27" s="5" t="s">
        <v>527</v>
      </c>
      <c r="R27" s="5" t="s">
        <v>567</v>
      </c>
      <c r="S27" s="5" t="s">
        <v>510</v>
      </c>
      <c r="T27" s="5" t="s">
        <v>511</v>
      </c>
      <c r="U27" s="5" t="s">
        <v>381</v>
      </c>
      <c r="V27" s="5" t="s">
        <v>382</v>
      </c>
      <c r="W27" s="5" t="s">
        <v>383</v>
      </c>
      <c r="X27" s="5" t="s">
        <v>162</v>
      </c>
      <c r="Y27" s="5" t="s">
        <v>384</v>
      </c>
      <c r="Z27" s="5" t="s">
        <v>125</v>
      </c>
      <c r="AA27" s="5" t="s">
        <v>512</v>
      </c>
      <c r="AB27" s="5" t="s">
        <v>386</v>
      </c>
      <c r="AC27" s="5" t="s">
        <v>387</v>
      </c>
      <c r="AD27" s="5" t="s">
        <v>387</v>
      </c>
      <c r="AE27" s="5" t="s">
        <v>513</v>
      </c>
      <c r="AF27" s="5" t="s">
        <v>563</v>
      </c>
      <c r="AG27" s="5" t="s">
        <v>515</v>
      </c>
      <c r="AH27" s="5" t="s">
        <v>516</v>
      </c>
      <c r="AI27" s="5" t="s">
        <v>387</v>
      </c>
      <c r="AJ27" s="5" t="s">
        <v>391</v>
      </c>
      <c r="AK27" s="5">
        <v>0</v>
      </c>
      <c r="AL27" s="5">
        <v>-263</v>
      </c>
      <c r="AM27" s="5">
        <v>51.3</v>
      </c>
      <c r="AN27" s="5">
        <v>0</v>
      </c>
      <c r="AO27" s="5">
        <v>0</v>
      </c>
      <c r="AP27" s="5">
        <v>0</v>
      </c>
      <c r="AQ27" s="5">
        <v>489.92</v>
      </c>
      <c r="AR27" s="5">
        <v>1277.9000000000001</v>
      </c>
      <c r="AS27" s="5">
        <v>1632.21</v>
      </c>
      <c r="AT27" s="5">
        <v>582.66999999999996</v>
      </c>
      <c r="AU27" s="5">
        <v>2817.36</v>
      </c>
      <c r="AV27" s="5">
        <v>0</v>
      </c>
      <c r="AW27" s="5">
        <v>0</v>
      </c>
      <c r="AX27" s="5">
        <v>0</v>
      </c>
      <c r="AY27" s="5" t="s">
        <v>382</v>
      </c>
      <c r="AZ27" s="5" t="s">
        <v>517</v>
      </c>
      <c r="BA27" s="5">
        <v>15</v>
      </c>
      <c r="BC27" s="5">
        <v>0</v>
      </c>
      <c r="BD27" s="5">
        <v>15</v>
      </c>
      <c r="BE27" s="5">
        <v>0</v>
      </c>
      <c r="BF27" s="5">
        <v>0</v>
      </c>
      <c r="BG27" s="5">
        <v>1910</v>
      </c>
      <c r="BH27" s="5">
        <v>109</v>
      </c>
      <c r="BI27" s="5">
        <v>0</v>
      </c>
      <c r="BJ27" s="5">
        <v>0</v>
      </c>
      <c r="BK27" s="5">
        <v>0</v>
      </c>
      <c r="BL27" s="5">
        <v>0</v>
      </c>
      <c r="BM27" s="5">
        <v>2170</v>
      </c>
      <c r="BN27" s="5">
        <v>58.2</v>
      </c>
      <c r="BO27" s="5" t="s">
        <v>474</v>
      </c>
      <c r="BP27" s="5" t="s">
        <v>396</v>
      </c>
      <c r="BQ27" s="5">
        <v>1</v>
      </c>
      <c r="BR27" s="5">
        <v>1</v>
      </c>
      <c r="BS27" s="5">
        <v>1</v>
      </c>
      <c r="BT27" s="5">
        <v>1</v>
      </c>
      <c r="BU27" s="5" t="s">
        <v>397</v>
      </c>
      <c r="BV27" s="5">
        <v>1</v>
      </c>
      <c r="BW27" s="5">
        <v>0</v>
      </c>
      <c r="BX27" s="5" t="s">
        <v>459</v>
      </c>
      <c r="BY27" s="5" t="s">
        <v>399</v>
      </c>
      <c r="BZ27" s="5">
        <v>0</v>
      </c>
      <c r="CA27" s="5">
        <v>74.95</v>
      </c>
      <c r="CB27" s="5">
        <v>0</v>
      </c>
      <c r="CC27" s="5">
        <v>0</v>
      </c>
      <c r="CE27" s="5">
        <v>0</v>
      </c>
      <c r="CK27" s="5" t="s">
        <v>389</v>
      </c>
      <c r="CL27" s="5" t="b">
        <v>0</v>
      </c>
      <c r="CM27" s="5" t="s">
        <v>400</v>
      </c>
      <c r="CN27" s="5" t="s">
        <v>401</v>
      </c>
      <c r="CO27" s="5">
        <v>0</v>
      </c>
      <c r="CP27" s="5">
        <v>985.46</v>
      </c>
      <c r="CQ27" s="5">
        <v>1868.62</v>
      </c>
      <c r="CR27" s="5">
        <v>297.17</v>
      </c>
      <c r="CS27" s="5">
        <v>0.53</v>
      </c>
      <c r="CT27" s="5">
        <v>3.32</v>
      </c>
      <c r="CU27" s="5">
        <v>688.28</v>
      </c>
      <c r="CV27" s="5">
        <v>0</v>
      </c>
      <c r="CW27" s="5">
        <v>0</v>
      </c>
      <c r="CX27" s="5">
        <v>74.95</v>
      </c>
      <c r="CZ27" s="5">
        <v>0</v>
      </c>
      <c r="DA27" s="5">
        <v>0</v>
      </c>
      <c r="DB27" s="5">
        <v>0</v>
      </c>
      <c r="DC27" s="5">
        <v>0</v>
      </c>
      <c r="DD27" s="5">
        <v>0</v>
      </c>
      <c r="DE27" s="5">
        <v>0</v>
      </c>
      <c r="DF27" s="5" t="s">
        <v>564</v>
      </c>
      <c r="DG27" s="5" t="s">
        <v>519</v>
      </c>
      <c r="DH27" s="5" t="s">
        <v>520</v>
      </c>
      <c r="DI27" s="5" t="s">
        <v>521</v>
      </c>
      <c r="DJ27" s="5" t="s">
        <v>522</v>
      </c>
      <c r="DK27" s="5" t="s">
        <v>522</v>
      </c>
      <c r="DL27" s="5" t="s">
        <v>523</v>
      </c>
      <c r="DM27" s="5" t="s">
        <v>523</v>
      </c>
      <c r="DN27" s="5" t="s">
        <v>523</v>
      </c>
      <c r="DO27" s="5" t="s">
        <v>114</v>
      </c>
      <c r="DP27" s="5" t="s">
        <v>524</v>
      </c>
      <c r="DQ27" s="5" t="s">
        <v>460</v>
      </c>
      <c r="DT27" s="5" t="s">
        <v>15</v>
      </c>
      <c r="DU27" s="5" t="s">
        <v>452</v>
      </c>
      <c r="DV27" s="5" t="s">
        <v>382</v>
      </c>
      <c r="DY27" s="5" t="s">
        <v>408</v>
      </c>
      <c r="DZ27" s="5" t="s">
        <v>565</v>
      </c>
      <c r="EA27" s="5" t="s">
        <v>155</v>
      </c>
      <c r="EB27" s="5" t="s">
        <v>410</v>
      </c>
      <c r="EC27" s="5">
        <v>45292</v>
      </c>
      <c r="EE27" s="5" t="s">
        <v>568</v>
      </c>
    </row>
    <row r="28" spans="1:135" s="5" customFormat="1" x14ac:dyDescent="0.3">
      <c r="A28" s="9">
        <f t="shared" si="17"/>
        <v>27</v>
      </c>
      <c r="B28" s="5" t="s">
        <v>505</v>
      </c>
      <c r="C28" s="5" t="s">
        <v>27</v>
      </c>
      <c r="D28" s="5" t="s">
        <v>228</v>
      </c>
      <c r="E28" s="5" t="s">
        <v>166</v>
      </c>
      <c r="F28" s="20" t="str">
        <f t="shared" si="12"/>
        <v>Central AC with Gas Furnace15.2 SEER2 Central Heat Pump (HSPF2 = 7.7)MFm</v>
      </c>
      <c r="G28" s="5">
        <f t="shared" si="13"/>
        <v>-188</v>
      </c>
      <c r="H28" s="5">
        <f t="shared" si="14"/>
        <v>37.700000000000003</v>
      </c>
      <c r="I28" s="5">
        <f t="shared" si="15"/>
        <v>15</v>
      </c>
      <c r="J28" s="132">
        <f t="shared" si="16"/>
        <v>426.29</v>
      </c>
      <c r="K28" s="132">
        <f t="shared" si="18"/>
        <v>2194.11</v>
      </c>
      <c r="L28" s="15" t="s">
        <v>506</v>
      </c>
      <c r="M28" s="5" t="s">
        <v>155</v>
      </c>
      <c r="N28" s="5" t="s">
        <v>507</v>
      </c>
      <c r="O28" s="5" t="s">
        <v>569</v>
      </c>
      <c r="P28" s="5" t="s">
        <v>570</v>
      </c>
      <c r="R28" s="5" t="s">
        <v>571</v>
      </c>
      <c r="S28" s="5" t="s">
        <v>510</v>
      </c>
      <c r="T28" s="5" t="s">
        <v>572</v>
      </c>
      <c r="U28" s="5" t="s">
        <v>381</v>
      </c>
      <c r="V28" s="5" t="s">
        <v>382</v>
      </c>
      <c r="W28" s="5" t="s">
        <v>383</v>
      </c>
      <c r="X28" s="5" t="s">
        <v>166</v>
      </c>
      <c r="Y28" s="5" t="s">
        <v>384</v>
      </c>
      <c r="Z28" s="5" t="s">
        <v>125</v>
      </c>
      <c r="AA28" s="5" t="s">
        <v>512</v>
      </c>
      <c r="AB28" s="5" t="s">
        <v>386</v>
      </c>
      <c r="AC28" s="5" t="s">
        <v>387</v>
      </c>
      <c r="AD28" s="5" t="s">
        <v>387</v>
      </c>
      <c r="AE28" s="5" t="s">
        <v>573</v>
      </c>
      <c r="AF28" s="5" t="s">
        <v>574</v>
      </c>
      <c r="AG28" s="5" t="s">
        <v>515</v>
      </c>
      <c r="AH28" s="5" t="s">
        <v>516</v>
      </c>
      <c r="AI28" s="5" t="s">
        <v>387</v>
      </c>
      <c r="AJ28" s="5" t="s">
        <v>391</v>
      </c>
      <c r="AK28" s="5">
        <v>0</v>
      </c>
      <c r="AL28" s="5">
        <v>-188</v>
      </c>
      <c r="AM28" s="5">
        <v>37.700000000000003</v>
      </c>
      <c r="AN28" s="5">
        <v>0</v>
      </c>
      <c r="AO28" s="5">
        <v>0</v>
      </c>
      <c r="AP28" s="5">
        <v>0</v>
      </c>
      <c r="AQ28" s="5">
        <v>489.92</v>
      </c>
      <c r="AR28" s="5">
        <v>1277.9000000000001</v>
      </c>
      <c r="AS28" s="5">
        <v>426.29</v>
      </c>
      <c r="AT28" s="5">
        <v>582.66999999999996</v>
      </c>
      <c r="AU28" s="5">
        <v>1611.44</v>
      </c>
      <c r="AV28" s="5">
        <v>0</v>
      </c>
      <c r="AW28" s="5">
        <v>0</v>
      </c>
      <c r="AX28" s="5">
        <v>0</v>
      </c>
      <c r="AY28" s="5" t="s">
        <v>382</v>
      </c>
      <c r="AZ28" s="5" t="s">
        <v>517</v>
      </c>
      <c r="BA28" s="5">
        <v>15</v>
      </c>
      <c r="BC28" s="5">
        <v>0</v>
      </c>
      <c r="BD28" s="5">
        <v>15</v>
      </c>
      <c r="BE28" s="5">
        <v>0</v>
      </c>
      <c r="BF28" s="5">
        <v>0</v>
      </c>
      <c r="BG28" s="5">
        <v>2340</v>
      </c>
      <c r="BH28" s="5">
        <v>279</v>
      </c>
      <c r="BI28" s="5">
        <v>0</v>
      </c>
      <c r="BJ28" s="5">
        <v>0</v>
      </c>
      <c r="BK28" s="5">
        <v>0</v>
      </c>
      <c r="BL28" s="5">
        <v>0</v>
      </c>
      <c r="BM28" s="5">
        <v>2530</v>
      </c>
      <c r="BN28" s="5">
        <v>242</v>
      </c>
      <c r="BO28" s="5" t="s">
        <v>474</v>
      </c>
      <c r="BP28" s="5" t="s">
        <v>396</v>
      </c>
      <c r="BQ28" s="5">
        <v>1</v>
      </c>
      <c r="BR28" s="5">
        <v>1</v>
      </c>
      <c r="BS28" s="5">
        <v>1</v>
      </c>
      <c r="BT28" s="5">
        <v>1</v>
      </c>
      <c r="BU28" s="5" t="s">
        <v>397</v>
      </c>
      <c r="BV28" s="5">
        <v>1</v>
      </c>
      <c r="BW28" s="5">
        <v>0</v>
      </c>
      <c r="BX28" s="5" t="s">
        <v>459</v>
      </c>
      <c r="BY28" s="5" t="s">
        <v>399</v>
      </c>
      <c r="BZ28" s="5">
        <v>0</v>
      </c>
      <c r="CA28" s="5">
        <v>74.95</v>
      </c>
      <c r="CB28" s="5">
        <v>0</v>
      </c>
      <c r="CC28" s="5">
        <v>0</v>
      </c>
      <c r="CE28" s="5">
        <v>0</v>
      </c>
      <c r="CK28" s="5" t="s">
        <v>389</v>
      </c>
      <c r="CL28" s="5" t="b">
        <v>0</v>
      </c>
      <c r="CM28" s="5" t="s">
        <v>400</v>
      </c>
      <c r="CN28" s="5" t="s">
        <v>401</v>
      </c>
      <c r="CO28" s="5">
        <v>0</v>
      </c>
      <c r="CP28" s="5">
        <v>724.2</v>
      </c>
      <c r="CQ28" s="5">
        <v>644.22</v>
      </c>
      <c r="CR28" s="5">
        <v>233.8</v>
      </c>
      <c r="CS28" s="5">
        <v>1.1200000000000001</v>
      </c>
      <c r="CT28" s="5">
        <v>3.1</v>
      </c>
      <c r="CU28" s="5">
        <v>490.4</v>
      </c>
      <c r="CV28" s="5">
        <v>0</v>
      </c>
      <c r="CW28" s="5">
        <v>0</v>
      </c>
      <c r="CX28" s="5">
        <v>74.95</v>
      </c>
      <c r="CZ28" s="5">
        <v>0</v>
      </c>
      <c r="DA28" s="5">
        <v>0</v>
      </c>
      <c r="DB28" s="5">
        <v>0</v>
      </c>
      <c r="DC28" s="5">
        <v>0</v>
      </c>
      <c r="DD28" s="5">
        <v>0</v>
      </c>
      <c r="DE28" s="5">
        <v>0</v>
      </c>
      <c r="DF28" s="5" t="s">
        <v>518</v>
      </c>
      <c r="DG28" s="5" t="s">
        <v>519</v>
      </c>
      <c r="DH28" s="5" t="s">
        <v>520</v>
      </c>
      <c r="DI28" s="5" t="s">
        <v>521</v>
      </c>
      <c r="DJ28" s="5" t="s">
        <v>522</v>
      </c>
      <c r="DK28" s="5" t="s">
        <v>522</v>
      </c>
      <c r="DL28" s="5" t="s">
        <v>523</v>
      </c>
      <c r="DM28" s="5" t="s">
        <v>523</v>
      </c>
      <c r="DN28" s="5" t="s">
        <v>523</v>
      </c>
      <c r="DO28" s="5" t="s">
        <v>114</v>
      </c>
      <c r="DP28" s="5" t="s">
        <v>524</v>
      </c>
      <c r="DQ28" s="5" t="s">
        <v>460</v>
      </c>
      <c r="DT28" s="5" t="s">
        <v>15</v>
      </c>
      <c r="DU28" s="5" t="s">
        <v>452</v>
      </c>
      <c r="DV28" s="5" t="s">
        <v>382</v>
      </c>
      <c r="DY28" s="5" t="s">
        <v>408</v>
      </c>
      <c r="DZ28" s="5" t="s">
        <v>575</v>
      </c>
      <c r="EA28" s="5" t="s">
        <v>155</v>
      </c>
      <c r="EB28" s="5" t="s">
        <v>410</v>
      </c>
      <c r="EC28" s="5">
        <v>45292</v>
      </c>
      <c r="EE28" s="5" t="s">
        <v>576</v>
      </c>
    </row>
    <row r="29" spans="1:135" s="5" customFormat="1" x14ac:dyDescent="0.3">
      <c r="A29" s="9">
        <f t="shared" si="17"/>
        <v>28</v>
      </c>
      <c r="B29" s="5" t="s">
        <v>505</v>
      </c>
      <c r="C29" s="5" t="s">
        <v>27</v>
      </c>
      <c r="D29" s="5" t="s">
        <v>228</v>
      </c>
      <c r="E29" s="5" t="s">
        <v>162</v>
      </c>
      <c r="F29" s="20" t="str">
        <f t="shared" si="12"/>
        <v>Central AC with Gas Furnace15.2 SEER2 Central Heat Pump (HSPF2 = 7.7)SFm</v>
      </c>
      <c r="G29" s="5">
        <f t="shared" si="13"/>
        <v>-348</v>
      </c>
      <c r="H29" s="5">
        <f t="shared" si="14"/>
        <v>51.3</v>
      </c>
      <c r="I29" s="5">
        <f t="shared" si="15"/>
        <v>15</v>
      </c>
      <c r="J29" s="132">
        <f t="shared" si="16"/>
        <v>426.29</v>
      </c>
      <c r="K29" s="132">
        <f t="shared" si="18"/>
        <v>2194.11</v>
      </c>
      <c r="L29" s="15" t="s">
        <v>506</v>
      </c>
      <c r="M29" s="5" t="s">
        <v>155</v>
      </c>
      <c r="N29" s="5" t="s">
        <v>507</v>
      </c>
      <c r="O29" s="5" t="s">
        <v>569</v>
      </c>
      <c r="P29" s="5" t="s">
        <v>577</v>
      </c>
      <c r="R29" s="5" t="s">
        <v>578</v>
      </c>
      <c r="S29" s="5" t="s">
        <v>510</v>
      </c>
      <c r="T29" s="5" t="s">
        <v>572</v>
      </c>
      <c r="U29" s="5" t="s">
        <v>381</v>
      </c>
      <c r="V29" s="5" t="s">
        <v>382</v>
      </c>
      <c r="W29" s="5" t="s">
        <v>383</v>
      </c>
      <c r="X29" s="5" t="s">
        <v>162</v>
      </c>
      <c r="Y29" s="5" t="s">
        <v>384</v>
      </c>
      <c r="Z29" s="5" t="s">
        <v>125</v>
      </c>
      <c r="AA29" s="5" t="s">
        <v>512</v>
      </c>
      <c r="AB29" s="5" t="s">
        <v>386</v>
      </c>
      <c r="AC29" s="5" t="s">
        <v>387</v>
      </c>
      <c r="AD29" s="5" t="s">
        <v>387</v>
      </c>
      <c r="AE29" s="5" t="s">
        <v>573</v>
      </c>
      <c r="AF29" s="5" t="s">
        <v>574</v>
      </c>
      <c r="AG29" s="5" t="s">
        <v>515</v>
      </c>
      <c r="AH29" s="5" t="s">
        <v>516</v>
      </c>
      <c r="AI29" s="5" t="s">
        <v>387</v>
      </c>
      <c r="AJ29" s="5" t="s">
        <v>391</v>
      </c>
      <c r="AK29" s="5">
        <v>0</v>
      </c>
      <c r="AL29" s="5">
        <v>-348</v>
      </c>
      <c r="AM29" s="5">
        <v>51.3</v>
      </c>
      <c r="AN29" s="5">
        <v>0</v>
      </c>
      <c r="AO29" s="5">
        <v>0</v>
      </c>
      <c r="AP29" s="5">
        <v>0</v>
      </c>
      <c r="AQ29" s="5">
        <v>489.92</v>
      </c>
      <c r="AR29" s="5">
        <v>1277.9000000000001</v>
      </c>
      <c r="AS29" s="5">
        <v>426.29</v>
      </c>
      <c r="AT29" s="5">
        <v>582.66999999999996</v>
      </c>
      <c r="AU29" s="5">
        <v>1611.44</v>
      </c>
      <c r="AV29" s="5">
        <v>0</v>
      </c>
      <c r="AW29" s="5">
        <v>0</v>
      </c>
      <c r="AX29" s="5">
        <v>0</v>
      </c>
      <c r="AY29" s="5" t="s">
        <v>382</v>
      </c>
      <c r="AZ29" s="5" t="s">
        <v>517</v>
      </c>
      <c r="BA29" s="5">
        <v>15</v>
      </c>
      <c r="BC29" s="5">
        <v>0</v>
      </c>
      <c r="BD29" s="5">
        <v>15</v>
      </c>
      <c r="BE29" s="5">
        <v>0</v>
      </c>
      <c r="BF29" s="5">
        <v>0</v>
      </c>
      <c r="BG29" s="5">
        <v>1910</v>
      </c>
      <c r="BH29" s="5">
        <v>109</v>
      </c>
      <c r="BI29" s="5">
        <v>0</v>
      </c>
      <c r="BJ29" s="5">
        <v>0</v>
      </c>
      <c r="BK29" s="5">
        <v>0</v>
      </c>
      <c r="BL29" s="5">
        <v>0</v>
      </c>
      <c r="BM29" s="5">
        <v>2260</v>
      </c>
      <c r="BN29" s="5">
        <v>58.2</v>
      </c>
      <c r="BO29" s="5" t="s">
        <v>474</v>
      </c>
      <c r="BP29" s="5" t="s">
        <v>396</v>
      </c>
      <c r="BQ29" s="5">
        <v>1</v>
      </c>
      <c r="BR29" s="5">
        <v>1</v>
      </c>
      <c r="BS29" s="5">
        <v>1</v>
      </c>
      <c r="BT29" s="5">
        <v>1</v>
      </c>
      <c r="BU29" s="5" t="s">
        <v>397</v>
      </c>
      <c r="BV29" s="5">
        <v>1</v>
      </c>
      <c r="BW29" s="5">
        <v>0</v>
      </c>
      <c r="BX29" s="5" t="s">
        <v>459</v>
      </c>
      <c r="BY29" s="5" t="s">
        <v>399</v>
      </c>
      <c r="BZ29" s="5">
        <v>0</v>
      </c>
      <c r="CA29" s="5">
        <v>74.95</v>
      </c>
      <c r="CB29" s="5">
        <v>0</v>
      </c>
      <c r="CC29" s="5">
        <v>0</v>
      </c>
      <c r="CE29" s="5">
        <v>0</v>
      </c>
      <c r="CK29" s="5" t="s">
        <v>389</v>
      </c>
      <c r="CL29" s="5" t="b">
        <v>0</v>
      </c>
      <c r="CM29" s="5" t="s">
        <v>400</v>
      </c>
      <c r="CN29" s="5" t="s">
        <v>401</v>
      </c>
      <c r="CO29" s="5">
        <v>0</v>
      </c>
      <c r="CP29" s="5">
        <v>985.46</v>
      </c>
      <c r="CQ29" s="5">
        <v>779.41</v>
      </c>
      <c r="CR29" s="5">
        <v>368.99</v>
      </c>
      <c r="CS29" s="5">
        <v>1.26</v>
      </c>
      <c r="CT29" s="5">
        <v>2.67</v>
      </c>
      <c r="CU29" s="5">
        <v>616.46</v>
      </c>
      <c r="CV29" s="5">
        <v>0</v>
      </c>
      <c r="CW29" s="5">
        <v>0</v>
      </c>
      <c r="CX29" s="5">
        <v>74.95</v>
      </c>
      <c r="CZ29" s="5">
        <v>0</v>
      </c>
      <c r="DA29" s="5">
        <v>0</v>
      </c>
      <c r="DB29" s="5">
        <v>0</v>
      </c>
      <c r="DC29" s="5">
        <v>0</v>
      </c>
      <c r="DD29" s="5">
        <v>0</v>
      </c>
      <c r="DE29" s="5">
        <v>0</v>
      </c>
      <c r="DF29" s="5" t="s">
        <v>518</v>
      </c>
      <c r="DG29" s="5" t="s">
        <v>519</v>
      </c>
      <c r="DH29" s="5" t="s">
        <v>520</v>
      </c>
      <c r="DI29" s="5" t="s">
        <v>521</v>
      </c>
      <c r="DJ29" s="5" t="s">
        <v>522</v>
      </c>
      <c r="DK29" s="5" t="s">
        <v>522</v>
      </c>
      <c r="DL29" s="5" t="s">
        <v>523</v>
      </c>
      <c r="DM29" s="5" t="s">
        <v>523</v>
      </c>
      <c r="DN29" s="5" t="s">
        <v>523</v>
      </c>
      <c r="DO29" s="5" t="s">
        <v>114</v>
      </c>
      <c r="DP29" s="5" t="s">
        <v>524</v>
      </c>
      <c r="DQ29" s="5" t="s">
        <v>460</v>
      </c>
      <c r="DT29" s="5" t="s">
        <v>15</v>
      </c>
      <c r="DU29" s="5" t="s">
        <v>452</v>
      </c>
      <c r="DV29" s="5" t="s">
        <v>382</v>
      </c>
      <c r="DY29" s="5" t="s">
        <v>408</v>
      </c>
      <c r="DZ29" s="5" t="s">
        <v>575</v>
      </c>
      <c r="EA29" s="5" t="s">
        <v>155</v>
      </c>
      <c r="EB29" s="5" t="s">
        <v>410</v>
      </c>
      <c r="EC29" s="5">
        <v>45292</v>
      </c>
      <c r="EE29" s="5" t="s">
        <v>579</v>
      </c>
    </row>
    <row r="30" spans="1:135" s="5" customFormat="1" x14ac:dyDescent="0.3">
      <c r="A30" s="9">
        <f t="shared" si="17"/>
        <v>29</v>
      </c>
      <c r="B30" s="5" t="s">
        <v>505</v>
      </c>
      <c r="C30" s="5" t="s">
        <v>27</v>
      </c>
      <c r="D30" s="5" t="s">
        <v>229</v>
      </c>
      <c r="E30" s="5" t="s">
        <v>166</v>
      </c>
      <c r="F30" s="20" t="str">
        <f t="shared" si="12"/>
        <v>Central AC with Gas Furnace16 SEER2 Central Heat Pump (HSPF2 = 8)MFm</v>
      </c>
      <c r="G30" s="5">
        <f t="shared" si="13"/>
        <v>-175</v>
      </c>
      <c r="H30" s="5">
        <f t="shared" si="14"/>
        <v>37.700000000000003</v>
      </c>
      <c r="I30" s="5">
        <f t="shared" si="15"/>
        <v>15</v>
      </c>
      <c r="J30" s="132">
        <f t="shared" si="16"/>
        <v>667.47</v>
      </c>
      <c r="K30" s="132">
        <f t="shared" si="18"/>
        <v>2435.29</v>
      </c>
      <c r="L30" s="15" t="s">
        <v>506</v>
      </c>
      <c r="M30" s="5" t="s">
        <v>155</v>
      </c>
      <c r="N30" s="5" t="s">
        <v>507</v>
      </c>
      <c r="O30" s="5" t="s">
        <v>580</v>
      </c>
      <c r="P30" s="5" t="s">
        <v>570</v>
      </c>
      <c r="R30" s="5" t="s">
        <v>581</v>
      </c>
      <c r="S30" s="5" t="s">
        <v>510</v>
      </c>
      <c r="T30" s="5" t="s">
        <v>572</v>
      </c>
      <c r="U30" s="5" t="s">
        <v>381</v>
      </c>
      <c r="V30" s="5" t="s">
        <v>382</v>
      </c>
      <c r="W30" s="5" t="s">
        <v>383</v>
      </c>
      <c r="X30" s="5" t="s">
        <v>166</v>
      </c>
      <c r="Y30" s="5" t="s">
        <v>384</v>
      </c>
      <c r="Z30" s="5" t="s">
        <v>125</v>
      </c>
      <c r="AA30" s="5" t="s">
        <v>512</v>
      </c>
      <c r="AB30" s="5" t="s">
        <v>386</v>
      </c>
      <c r="AC30" s="5" t="s">
        <v>387</v>
      </c>
      <c r="AD30" s="5" t="s">
        <v>387</v>
      </c>
      <c r="AE30" s="5" t="s">
        <v>573</v>
      </c>
      <c r="AF30" s="5" t="s">
        <v>582</v>
      </c>
      <c r="AG30" s="5" t="s">
        <v>515</v>
      </c>
      <c r="AH30" s="5" t="s">
        <v>516</v>
      </c>
      <c r="AI30" s="5" t="s">
        <v>387</v>
      </c>
      <c r="AJ30" s="5" t="s">
        <v>391</v>
      </c>
      <c r="AK30" s="5">
        <v>0</v>
      </c>
      <c r="AL30" s="5">
        <v>-175</v>
      </c>
      <c r="AM30" s="5">
        <v>37.700000000000003</v>
      </c>
      <c r="AN30" s="5">
        <v>0</v>
      </c>
      <c r="AO30" s="5">
        <v>0</v>
      </c>
      <c r="AP30" s="5">
        <v>0</v>
      </c>
      <c r="AQ30" s="5">
        <v>489.92</v>
      </c>
      <c r="AR30" s="5">
        <v>1277.9000000000001</v>
      </c>
      <c r="AS30" s="5">
        <v>667.47</v>
      </c>
      <c r="AT30" s="5">
        <v>582.66999999999996</v>
      </c>
      <c r="AU30" s="5">
        <v>1852.62</v>
      </c>
      <c r="AV30" s="5">
        <v>0</v>
      </c>
      <c r="AW30" s="5">
        <v>0</v>
      </c>
      <c r="AX30" s="5">
        <v>0</v>
      </c>
      <c r="AY30" s="5" t="s">
        <v>382</v>
      </c>
      <c r="AZ30" s="5" t="s">
        <v>517</v>
      </c>
      <c r="BA30" s="5">
        <v>15</v>
      </c>
      <c r="BC30" s="5">
        <v>0</v>
      </c>
      <c r="BD30" s="5">
        <v>15</v>
      </c>
      <c r="BE30" s="5">
        <v>0</v>
      </c>
      <c r="BF30" s="5">
        <v>0</v>
      </c>
      <c r="BG30" s="5">
        <v>2340</v>
      </c>
      <c r="BH30" s="5">
        <v>279</v>
      </c>
      <c r="BI30" s="5">
        <v>0</v>
      </c>
      <c r="BJ30" s="5">
        <v>0</v>
      </c>
      <c r="BK30" s="5">
        <v>0</v>
      </c>
      <c r="BL30" s="5">
        <v>0</v>
      </c>
      <c r="BM30" s="5">
        <v>2510</v>
      </c>
      <c r="BN30" s="5">
        <v>242</v>
      </c>
      <c r="BO30" s="5" t="s">
        <v>474</v>
      </c>
      <c r="BP30" s="5" t="s">
        <v>396</v>
      </c>
      <c r="BQ30" s="5">
        <v>1</v>
      </c>
      <c r="BR30" s="5">
        <v>1</v>
      </c>
      <c r="BS30" s="5">
        <v>1</v>
      </c>
      <c r="BT30" s="5">
        <v>1</v>
      </c>
      <c r="BU30" s="5" t="s">
        <v>397</v>
      </c>
      <c r="BV30" s="5">
        <v>1</v>
      </c>
      <c r="BW30" s="5">
        <v>0</v>
      </c>
      <c r="BX30" s="5" t="s">
        <v>459</v>
      </c>
      <c r="BY30" s="5" t="s">
        <v>399</v>
      </c>
      <c r="BZ30" s="5">
        <v>0</v>
      </c>
      <c r="CA30" s="5">
        <v>74.95</v>
      </c>
      <c r="CB30" s="5">
        <v>0</v>
      </c>
      <c r="CC30" s="5">
        <v>0</v>
      </c>
      <c r="CE30" s="5">
        <v>0</v>
      </c>
      <c r="CK30" s="5" t="s">
        <v>389</v>
      </c>
      <c r="CL30" s="5" t="b">
        <v>0</v>
      </c>
      <c r="CM30" s="5" t="s">
        <v>400</v>
      </c>
      <c r="CN30" s="5" t="s">
        <v>401</v>
      </c>
      <c r="CO30" s="5">
        <v>0</v>
      </c>
      <c r="CP30" s="5">
        <v>724.2</v>
      </c>
      <c r="CQ30" s="5">
        <v>865.44</v>
      </c>
      <c r="CR30" s="5">
        <v>222.82</v>
      </c>
      <c r="CS30" s="5">
        <v>0.84</v>
      </c>
      <c r="CT30" s="5">
        <v>3.25</v>
      </c>
      <c r="CU30" s="5">
        <v>501.39</v>
      </c>
      <c r="CV30" s="5">
        <v>0</v>
      </c>
      <c r="CW30" s="5">
        <v>0</v>
      </c>
      <c r="CX30" s="5">
        <v>74.95</v>
      </c>
      <c r="CZ30" s="5">
        <v>0</v>
      </c>
      <c r="DA30" s="5">
        <v>0</v>
      </c>
      <c r="DB30" s="5">
        <v>0</v>
      </c>
      <c r="DC30" s="5">
        <v>0</v>
      </c>
      <c r="DD30" s="5">
        <v>0</v>
      </c>
      <c r="DE30" s="5">
        <v>0</v>
      </c>
      <c r="DF30" s="5" t="s">
        <v>532</v>
      </c>
      <c r="DG30" s="5" t="s">
        <v>519</v>
      </c>
      <c r="DH30" s="5" t="s">
        <v>520</v>
      </c>
      <c r="DI30" s="5" t="s">
        <v>521</v>
      </c>
      <c r="DJ30" s="5" t="s">
        <v>522</v>
      </c>
      <c r="DK30" s="5" t="s">
        <v>522</v>
      </c>
      <c r="DL30" s="5" t="s">
        <v>523</v>
      </c>
      <c r="DM30" s="5" t="s">
        <v>523</v>
      </c>
      <c r="DN30" s="5" t="s">
        <v>523</v>
      </c>
      <c r="DO30" s="5" t="s">
        <v>114</v>
      </c>
      <c r="DP30" s="5" t="s">
        <v>524</v>
      </c>
      <c r="DQ30" s="5" t="s">
        <v>460</v>
      </c>
      <c r="DT30" s="5" t="s">
        <v>15</v>
      </c>
      <c r="DU30" s="5" t="s">
        <v>452</v>
      </c>
      <c r="DV30" s="5" t="s">
        <v>382</v>
      </c>
      <c r="DY30" s="5" t="s">
        <v>408</v>
      </c>
      <c r="DZ30" s="5" t="s">
        <v>583</v>
      </c>
      <c r="EA30" s="5" t="s">
        <v>155</v>
      </c>
      <c r="EB30" s="5" t="s">
        <v>410</v>
      </c>
      <c r="EC30" s="5">
        <v>45292</v>
      </c>
      <c r="EE30" s="5" t="s">
        <v>584</v>
      </c>
    </row>
    <row r="31" spans="1:135" s="5" customFormat="1" x14ac:dyDescent="0.3">
      <c r="A31" s="9">
        <f t="shared" si="17"/>
        <v>30</v>
      </c>
      <c r="B31" s="5" t="s">
        <v>505</v>
      </c>
      <c r="C31" s="5" t="s">
        <v>27</v>
      </c>
      <c r="D31" s="5" t="s">
        <v>229</v>
      </c>
      <c r="E31" s="5" t="s">
        <v>162</v>
      </c>
      <c r="F31" s="20" t="str">
        <f t="shared" si="12"/>
        <v>Central AC with Gas Furnace16 SEER2 Central Heat Pump (HSPF2 = 8)SFm</v>
      </c>
      <c r="G31" s="5">
        <f t="shared" si="13"/>
        <v>-327</v>
      </c>
      <c r="H31" s="5">
        <f t="shared" si="14"/>
        <v>51.3</v>
      </c>
      <c r="I31" s="5">
        <f t="shared" si="15"/>
        <v>15</v>
      </c>
      <c r="J31" s="132">
        <f t="shared" si="16"/>
        <v>667.47</v>
      </c>
      <c r="K31" s="132">
        <f t="shared" si="18"/>
        <v>2435.29</v>
      </c>
      <c r="L31" s="15" t="s">
        <v>506</v>
      </c>
      <c r="M31" s="5" t="s">
        <v>155</v>
      </c>
      <c r="N31" s="5" t="s">
        <v>507</v>
      </c>
      <c r="O31" s="5" t="s">
        <v>580</v>
      </c>
      <c r="P31" s="5" t="s">
        <v>577</v>
      </c>
      <c r="R31" s="5" t="s">
        <v>585</v>
      </c>
      <c r="S31" s="5" t="s">
        <v>510</v>
      </c>
      <c r="T31" s="5" t="s">
        <v>572</v>
      </c>
      <c r="U31" s="5" t="s">
        <v>381</v>
      </c>
      <c r="V31" s="5" t="s">
        <v>382</v>
      </c>
      <c r="W31" s="5" t="s">
        <v>383</v>
      </c>
      <c r="X31" s="5" t="s">
        <v>162</v>
      </c>
      <c r="Y31" s="5" t="s">
        <v>384</v>
      </c>
      <c r="Z31" s="5" t="s">
        <v>125</v>
      </c>
      <c r="AA31" s="5" t="s">
        <v>512</v>
      </c>
      <c r="AB31" s="5" t="s">
        <v>386</v>
      </c>
      <c r="AC31" s="5" t="s">
        <v>387</v>
      </c>
      <c r="AD31" s="5" t="s">
        <v>387</v>
      </c>
      <c r="AE31" s="5" t="s">
        <v>573</v>
      </c>
      <c r="AF31" s="5" t="s">
        <v>582</v>
      </c>
      <c r="AG31" s="5" t="s">
        <v>515</v>
      </c>
      <c r="AH31" s="5" t="s">
        <v>516</v>
      </c>
      <c r="AI31" s="5" t="s">
        <v>387</v>
      </c>
      <c r="AJ31" s="5" t="s">
        <v>391</v>
      </c>
      <c r="AK31" s="5">
        <v>0</v>
      </c>
      <c r="AL31" s="5">
        <v>-327</v>
      </c>
      <c r="AM31" s="5">
        <v>51.3</v>
      </c>
      <c r="AN31" s="5">
        <v>0</v>
      </c>
      <c r="AO31" s="5">
        <v>0</v>
      </c>
      <c r="AP31" s="5">
        <v>0</v>
      </c>
      <c r="AQ31" s="5">
        <v>489.92</v>
      </c>
      <c r="AR31" s="5">
        <v>1277.9000000000001</v>
      </c>
      <c r="AS31" s="5">
        <v>667.47</v>
      </c>
      <c r="AT31" s="5">
        <v>582.66999999999996</v>
      </c>
      <c r="AU31" s="5">
        <v>1852.62</v>
      </c>
      <c r="AV31" s="5">
        <v>0</v>
      </c>
      <c r="AW31" s="5">
        <v>0</v>
      </c>
      <c r="AX31" s="5">
        <v>0</v>
      </c>
      <c r="AY31" s="5" t="s">
        <v>382</v>
      </c>
      <c r="AZ31" s="5" t="s">
        <v>517</v>
      </c>
      <c r="BA31" s="5">
        <v>15</v>
      </c>
      <c r="BC31" s="5">
        <v>0</v>
      </c>
      <c r="BD31" s="5">
        <v>15</v>
      </c>
      <c r="BE31" s="5">
        <v>0</v>
      </c>
      <c r="BF31" s="5">
        <v>0</v>
      </c>
      <c r="BG31" s="5">
        <v>1910</v>
      </c>
      <c r="BH31" s="5">
        <v>109</v>
      </c>
      <c r="BI31" s="5">
        <v>0</v>
      </c>
      <c r="BJ31" s="5">
        <v>0</v>
      </c>
      <c r="BK31" s="5">
        <v>0</v>
      </c>
      <c r="BL31" s="5">
        <v>0</v>
      </c>
      <c r="BM31" s="5">
        <v>2230</v>
      </c>
      <c r="BN31" s="5">
        <v>58.2</v>
      </c>
      <c r="BO31" s="5" t="s">
        <v>474</v>
      </c>
      <c r="BP31" s="5" t="s">
        <v>396</v>
      </c>
      <c r="BQ31" s="5">
        <v>1</v>
      </c>
      <c r="BR31" s="5">
        <v>1</v>
      </c>
      <c r="BS31" s="5">
        <v>1</v>
      </c>
      <c r="BT31" s="5">
        <v>1</v>
      </c>
      <c r="BU31" s="5" t="s">
        <v>397</v>
      </c>
      <c r="BV31" s="5">
        <v>1</v>
      </c>
      <c r="BW31" s="5">
        <v>0</v>
      </c>
      <c r="BX31" s="5" t="s">
        <v>459</v>
      </c>
      <c r="BY31" s="5" t="s">
        <v>399</v>
      </c>
      <c r="BZ31" s="5">
        <v>0</v>
      </c>
      <c r="CA31" s="5">
        <v>74.95</v>
      </c>
      <c r="CB31" s="5">
        <v>0</v>
      </c>
      <c r="CC31" s="5">
        <v>0</v>
      </c>
      <c r="CE31" s="5">
        <v>0</v>
      </c>
      <c r="CK31" s="5" t="s">
        <v>389</v>
      </c>
      <c r="CL31" s="5" t="b">
        <v>0</v>
      </c>
      <c r="CM31" s="5" t="s">
        <v>400</v>
      </c>
      <c r="CN31" s="5" t="s">
        <v>401</v>
      </c>
      <c r="CO31" s="5">
        <v>0</v>
      </c>
      <c r="CP31" s="5">
        <v>985.46</v>
      </c>
      <c r="CQ31" s="5">
        <v>993.87</v>
      </c>
      <c r="CR31" s="5">
        <v>351.25</v>
      </c>
      <c r="CS31" s="5">
        <v>0.99</v>
      </c>
      <c r="CT31" s="5">
        <v>2.81</v>
      </c>
      <c r="CU31" s="5">
        <v>634.21</v>
      </c>
      <c r="CV31" s="5">
        <v>0</v>
      </c>
      <c r="CW31" s="5">
        <v>0</v>
      </c>
      <c r="CX31" s="5">
        <v>74.95</v>
      </c>
      <c r="CZ31" s="5">
        <v>0</v>
      </c>
      <c r="DA31" s="5">
        <v>0</v>
      </c>
      <c r="DB31" s="5">
        <v>0</v>
      </c>
      <c r="DC31" s="5">
        <v>0</v>
      </c>
      <c r="DD31" s="5">
        <v>0</v>
      </c>
      <c r="DE31" s="5">
        <v>0</v>
      </c>
      <c r="DF31" s="5" t="s">
        <v>532</v>
      </c>
      <c r="DG31" s="5" t="s">
        <v>519</v>
      </c>
      <c r="DH31" s="5" t="s">
        <v>520</v>
      </c>
      <c r="DI31" s="5" t="s">
        <v>521</v>
      </c>
      <c r="DJ31" s="5" t="s">
        <v>522</v>
      </c>
      <c r="DK31" s="5" t="s">
        <v>522</v>
      </c>
      <c r="DL31" s="5" t="s">
        <v>523</v>
      </c>
      <c r="DM31" s="5" t="s">
        <v>523</v>
      </c>
      <c r="DN31" s="5" t="s">
        <v>523</v>
      </c>
      <c r="DO31" s="5" t="s">
        <v>114</v>
      </c>
      <c r="DP31" s="5" t="s">
        <v>524</v>
      </c>
      <c r="DQ31" s="5" t="s">
        <v>460</v>
      </c>
      <c r="DT31" s="5" t="s">
        <v>15</v>
      </c>
      <c r="DU31" s="5" t="s">
        <v>452</v>
      </c>
      <c r="DV31" s="5" t="s">
        <v>382</v>
      </c>
      <c r="DY31" s="5" t="s">
        <v>408</v>
      </c>
      <c r="DZ31" s="5" t="s">
        <v>583</v>
      </c>
      <c r="EA31" s="5" t="s">
        <v>155</v>
      </c>
      <c r="EB31" s="5" t="s">
        <v>410</v>
      </c>
      <c r="EC31" s="5">
        <v>45292</v>
      </c>
      <c r="EE31" s="5" t="s">
        <v>586</v>
      </c>
    </row>
    <row r="32" spans="1:135" s="5" customFormat="1" x14ac:dyDescent="0.3">
      <c r="A32" s="9">
        <f t="shared" si="17"/>
        <v>31</v>
      </c>
      <c r="B32" s="5" t="s">
        <v>505</v>
      </c>
      <c r="C32" s="5" t="s">
        <v>27</v>
      </c>
      <c r="D32" s="5" t="s">
        <v>230</v>
      </c>
      <c r="E32" s="5" t="s">
        <v>166</v>
      </c>
      <c r="F32" s="20" t="str">
        <f t="shared" si="12"/>
        <v>Central AC with Gas Furnace16.9 SEER2 Central Heat Pump (HSPF2 = 8.1)MFm</v>
      </c>
      <c r="G32" s="5">
        <f t="shared" si="13"/>
        <v>-168</v>
      </c>
      <c r="H32" s="5">
        <f t="shared" si="14"/>
        <v>37.700000000000003</v>
      </c>
      <c r="I32" s="5">
        <f t="shared" si="15"/>
        <v>15</v>
      </c>
      <c r="J32" s="132">
        <f t="shared" si="16"/>
        <v>908.66</v>
      </c>
      <c r="K32" s="132">
        <f t="shared" si="18"/>
        <v>2676.48</v>
      </c>
      <c r="L32" s="15" t="s">
        <v>506</v>
      </c>
      <c r="M32" s="5" t="s">
        <v>155</v>
      </c>
      <c r="N32" s="5" t="s">
        <v>507</v>
      </c>
      <c r="O32" s="5" t="s">
        <v>587</v>
      </c>
      <c r="P32" s="5" t="s">
        <v>570</v>
      </c>
      <c r="R32" s="5" t="s">
        <v>588</v>
      </c>
      <c r="S32" s="5" t="s">
        <v>510</v>
      </c>
      <c r="T32" s="5" t="s">
        <v>572</v>
      </c>
      <c r="U32" s="5" t="s">
        <v>381</v>
      </c>
      <c r="V32" s="5" t="s">
        <v>382</v>
      </c>
      <c r="W32" s="5" t="s">
        <v>383</v>
      </c>
      <c r="X32" s="5" t="s">
        <v>166</v>
      </c>
      <c r="Y32" s="5" t="s">
        <v>384</v>
      </c>
      <c r="Z32" s="5" t="s">
        <v>125</v>
      </c>
      <c r="AA32" s="5" t="s">
        <v>512</v>
      </c>
      <c r="AB32" s="5" t="s">
        <v>386</v>
      </c>
      <c r="AC32" s="5" t="s">
        <v>387</v>
      </c>
      <c r="AD32" s="5" t="s">
        <v>387</v>
      </c>
      <c r="AE32" s="5" t="s">
        <v>573</v>
      </c>
      <c r="AF32" s="5" t="s">
        <v>589</v>
      </c>
      <c r="AG32" s="5" t="s">
        <v>515</v>
      </c>
      <c r="AH32" s="5" t="s">
        <v>516</v>
      </c>
      <c r="AI32" s="5" t="s">
        <v>387</v>
      </c>
      <c r="AJ32" s="5" t="s">
        <v>391</v>
      </c>
      <c r="AK32" s="5">
        <v>0</v>
      </c>
      <c r="AL32" s="5">
        <v>-168</v>
      </c>
      <c r="AM32" s="5">
        <v>37.700000000000003</v>
      </c>
      <c r="AN32" s="5">
        <v>0</v>
      </c>
      <c r="AO32" s="5">
        <v>0</v>
      </c>
      <c r="AP32" s="5">
        <v>0</v>
      </c>
      <c r="AQ32" s="5">
        <v>489.92</v>
      </c>
      <c r="AR32" s="5">
        <v>1277.9000000000001</v>
      </c>
      <c r="AS32" s="5">
        <v>908.66</v>
      </c>
      <c r="AT32" s="5">
        <v>582.66999999999996</v>
      </c>
      <c r="AU32" s="5">
        <v>2093.81</v>
      </c>
      <c r="AV32" s="5">
        <v>0</v>
      </c>
      <c r="AW32" s="5">
        <v>0</v>
      </c>
      <c r="AX32" s="5">
        <v>0</v>
      </c>
      <c r="AY32" s="5" t="s">
        <v>382</v>
      </c>
      <c r="AZ32" s="5" t="s">
        <v>517</v>
      </c>
      <c r="BA32" s="5">
        <v>15</v>
      </c>
      <c r="BC32" s="5">
        <v>0</v>
      </c>
      <c r="BD32" s="5">
        <v>15</v>
      </c>
      <c r="BE32" s="5">
        <v>0</v>
      </c>
      <c r="BF32" s="5">
        <v>0</v>
      </c>
      <c r="BG32" s="5">
        <v>2340</v>
      </c>
      <c r="BH32" s="5">
        <v>279</v>
      </c>
      <c r="BI32" s="5">
        <v>0</v>
      </c>
      <c r="BJ32" s="5">
        <v>0</v>
      </c>
      <c r="BK32" s="5">
        <v>0</v>
      </c>
      <c r="BL32" s="5">
        <v>0</v>
      </c>
      <c r="BM32" s="5">
        <v>2510</v>
      </c>
      <c r="BN32" s="5">
        <v>242</v>
      </c>
      <c r="BO32" s="5" t="s">
        <v>474</v>
      </c>
      <c r="BP32" s="5" t="s">
        <v>396</v>
      </c>
      <c r="BQ32" s="5">
        <v>1</v>
      </c>
      <c r="BR32" s="5">
        <v>1</v>
      </c>
      <c r="BS32" s="5">
        <v>1</v>
      </c>
      <c r="BT32" s="5">
        <v>1</v>
      </c>
      <c r="BU32" s="5" t="s">
        <v>397</v>
      </c>
      <c r="BV32" s="5">
        <v>1</v>
      </c>
      <c r="BW32" s="5">
        <v>0</v>
      </c>
      <c r="BX32" s="5" t="s">
        <v>459</v>
      </c>
      <c r="BY32" s="5" t="s">
        <v>399</v>
      </c>
      <c r="BZ32" s="5">
        <v>0</v>
      </c>
      <c r="CA32" s="5">
        <v>74.95</v>
      </c>
      <c r="CB32" s="5">
        <v>0</v>
      </c>
      <c r="CC32" s="5">
        <v>0</v>
      </c>
      <c r="CE32" s="5">
        <v>0</v>
      </c>
      <c r="CK32" s="5" t="s">
        <v>389</v>
      </c>
      <c r="CL32" s="5" t="b">
        <v>0</v>
      </c>
      <c r="CM32" s="5" t="s">
        <v>400</v>
      </c>
      <c r="CN32" s="5" t="s">
        <v>401</v>
      </c>
      <c r="CO32" s="5">
        <v>0</v>
      </c>
      <c r="CP32" s="5">
        <v>724.2</v>
      </c>
      <c r="CQ32" s="5">
        <v>1091.73</v>
      </c>
      <c r="CR32" s="5">
        <v>216.9</v>
      </c>
      <c r="CS32" s="5">
        <v>0.66</v>
      </c>
      <c r="CT32" s="5">
        <v>3.34</v>
      </c>
      <c r="CU32" s="5">
        <v>507.3</v>
      </c>
      <c r="CV32" s="5">
        <v>0</v>
      </c>
      <c r="CW32" s="5">
        <v>0</v>
      </c>
      <c r="CX32" s="5">
        <v>74.95</v>
      </c>
      <c r="CZ32" s="5">
        <v>0</v>
      </c>
      <c r="DA32" s="5">
        <v>0</v>
      </c>
      <c r="DB32" s="5">
        <v>0</v>
      </c>
      <c r="DC32" s="5">
        <v>0</v>
      </c>
      <c r="DD32" s="5">
        <v>0</v>
      </c>
      <c r="DE32" s="5">
        <v>0</v>
      </c>
      <c r="DF32" s="5" t="s">
        <v>540</v>
      </c>
      <c r="DG32" s="5" t="s">
        <v>519</v>
      </c>
      <c r="DH32" s="5" t="s">
        <v>520</v>
      </c>
      <c r="DI32" s="5" t="s">
        <v>521</v>
      </c>
      <c r="DJ32" s="5" t="s">
        <v>522</v>
      </c>
      <c r="DK32" s="5" t="s">
        <v>522</v>
      </c>
      <c r="DL32" s="5" t="s">
        <v>523</v>
      </c>
      <c r="DM32" s="5" t="s">
        <v>523</v>
      </c>
      <c r="DN32" s="5" t="s">
        <v>523</v>
      </c>
      <c r="DO32" s="5" t="s">
        <v>114</v>
      </c>
      <c r="DP32" s="5" t="s">
        <v>524</v>
      </c>
      <c r="DQ32" s="5" t="s">
        <v>460</v>
      </c>
      <c r="DT32" s="5" t="s">
        <v>15</v>
      </c>
      <c r="DU32" s="5" t="s">
        <v>452</v>
      </c>
      <c r="DV32" s="5" t="s">
        <v>382</v>
      </c>
      <c r="DY32" s="5" t="s">
        <v>408</v>
      </c>
      <c r="DZ32" s="5" t="s">
        <v>590</v>
      </c>
      <c r="EA32" s="5" t="s">
        <v>155</v>
      </c>
      <c r="EB32" s="5" t="s">
        <v>410</v>
      </c>
      <c r="EC32" s="5">
        <v>45292</v>
      </c>
      <c r="EE32" s="5" t="s">
        <v>591</v>
      </c>
    </row>
    <row r="33" spans="1:135" s="5" customFormat="1" x14ac:dyDescent="0.3">
      <c r="A33" s="9">
        <f t="shared" si="17"/>
        <v>32</v>
      </c>
      <c r="B33" s="5" t="s">
        <v>505</v>
      </c>
      <c r="C33" s="5" t="s">
        <v>27</v>
      </c>
      <c r="D33" s="5" t="s">
        <v>230</v>
      </c>
      <c r="E33" s="5" t="s">
        <v>162</v>
      </c>
      <c r="F33" s="20" t="str">
        <f t="shared" si="12"/>
        <v>Central AC with Gas Furnace16.9 SEER2 Central Heat Pump (HSPF2 = 8.1)SFm</v>
      </c>
      <c r="G33" s="5">
        <f t="shared" si="13"/>
        <v>-321</v>
      </c>
      <c r="H33" s="5">
        <f t="shared" si="14"/>
        <v>51.3</v>
      </c>
      <c r="I33" s="5">
        <f t="shared" si="15"/>
        <v>15</v>
      </c>
      <c r="J33" s="132">
        <f t="shared" si="16"/>
        <v>908.66</v>
      </c>
      <c r="K33" s="132">
        <f t="shared" si="18"/>
        <v>2676.48</v>
      </c>
      <c r="L33" s="15" t="s">
        <v>506</v>
      </c>
      <c r="M33" s="5" t="s">
        <v>155</v>
      </c>
      <c r="N33" s="5" t="s">
        <v>507</v>
      </c>
      <c r="O33" s="5" t="s">
        <v>587</v>
      </c>
      <c r="P33" s="5" t="s">
        <v>577</v>
      </c>
      <c r="R33" s="5" t="s">
        <v>592</v>
      </c>
      <c r="S33" s="5" t="s">
        <v>510</v>
      </c>
      <c r="T33" s="5" t="s">
        <v>572</v>
      </c>
      <c r="U33" s="5" t="s">
        <v>381</v>
      </c>
      <c r="V33" s="5" t="s">
        <v>382</v>
      </c>
      <c r="W33" s="5" t="s">
        <v>383</v>
      </c>
      <c r="X33" s="5" t="s">
        <v>162</v>
      </c>
      <c r="Y33" s="5" t="s">
        <v>384</v>
      </c>
      <c r="Z33" s="5" t="s">
        <v>125</v>
      </c>
      <c r="AA33" s="5" t="s">
        <v>512</v>
      </c>
      <c r="AB33" s="5" t="s">
        <v>386</v>
      </c>
      <c r="AC33" s="5" t="s">
        <v>387</v>
      </c>
      <c r="AD33" s="5" t="s">
        <v>387</v>
      </c>
      <c r="AE33" s="5" t="s">
        <v>573</v>
      </c>
      <c r="AF33" s="5" t="s">
        <v>589</v>
      </c>
      <c r="AG33" s="5" t="s">
        <v>515</v>
      </c>
      <c r="AH33" s="5" t="s">
        <v>516</v>
      </c>
      <c r="AI33" s="5" t="s">
        <v>387</v>
      </c>
      <c r="AJ33" s="5" t="s">
        <v>391</v>
      </c>
      <c r="AK33" s="5">
        <v>0</v>
      </c>
      <c r="AL33" s="5">
        <v>-321</v>
      </c>
      <c r="AM33" s="5">
        <v>51.3</v>
      </c>
      <c r="AN33" s="5">
        <v>0</v>
      </c>
      <c r="AO33" s="5">
        <v>0</v>
      </c>
      <c r="AP33" s="5">
        <v>0</v>
      </c>
      <c r="AQ33" s="5">
        <v>489.92</v>
      </c>
      <c r="AR33" s="5">
        <v>1277.9000000000001</v>
      </c>
      <c r="AS33" s="5">
        <v>908.66</v>
      </c>
      <c r="AT33" s="5">
        <v>582.66999999999996</v>
      </c>
      <c r="AU33" s="5">
        <v>2093.81</v>
      </c>
      <c r="AV33" s="5">
        <v>0</v>
      </c>
      <c r="AW33" s="5">
        <v>0</v>
      </c>
      <c r="AX33" s="5">
        <v>0</v>
      </c>
      <c r="AY33" s="5" t="s">
        <v>382</v>
      </c>
      <c r="AZ33" s="5" t="s">
        <v>517</v>
      </c>
      <c r="BA33" s="5">
        <v>15</v>
      </c>
      <c r="BC33" s="5">
        <v>0</v>
      </c>
      <c r="BD33" s="5">
        <v>15</v>
      </c>
      <c r="BE33" s="5">
        <v>0</v>
      </c>
      <c r="BF33" s="5">
        <v>0</v>
      </c>
      <c r="BG33" s="5">
        <v>1910</v>
      </c>
      <c r="BH33" s="5">
        <v>109</v>
      </c>
      <c r="BI33" s="5">
        <v>0</v>
      </c>
      <c r="BJ33" s="5">
        <v>0</v>
      </c>
      <c r="BK33" s="5">
        <v>0</v>
      </c>
      <c r="BL33" s="5">
        <v>0</v>
      </c>
      <c r="BM33" s="5">
        <v>2230</v>
      </c>
      <c r="BN33" s="5">
        <v>58.2</v>
      </c>
      <c r="BO33" s="5" t="s">
        <v>474</v>
      </c>
      <c r="BP33" s="5" t="s">
        <v>396</v>
      </c>
      <c r="BQ33" s="5">
        <v>1</v>
      </c>
      <c r="BR33" s="5">
        <v>1</v>
      </c>
      <c r="BS33" s="5">
        <v>1</v>
      </c>
      <c r="BT33" s="5">
        <v>1</v>
      </c>
      <c r="BU33" s="5" t="s">
        <v>397</v>
      </c>
      <c r="BV33" s="5">
        <v>1</v>
      </c>
      <c r="BW33" s="5">
        <v>0</v>
      </c>
      <c r="BX33" s="5" t="s">
        <v>459</v>
      </c>
      <c r="BY33" s="5" t="s">
        <v>399</v>
      </c>
      <c r="BZ33" s="5">
        <v>0</v>
      </c>
      <c r="CA33" s="5">
        <v>74.95</v>
      </c>
      <c r="CB33" s="5">
        <v>0</v>
      </c>
      <c r="CC33" s="5">
        <v>0</v>
      </c>
      <c r="CE33" s="5">
        <v>0</v>
      </c>
      <c r="CK33" s="5" t="s">
        <v>389</v>
      </c>
      <c r="CL33" s="5" t="b">
        <v>0</v>
      </c>
      <c r="CM33" s="5" t="s">
        <v>400</v>
      </c>
      <c r="CN33" s="5" t="s">
        <v>401</v>
      </c>
      <c r="CO33" s="5">
        <v>0</v>
      </c>
      <c r="CP33" s="5">
        <v>985.46</v>
      </c>
      <c r="CQ33" s="5">
        <v>1221.01</v>
      </c>
      <c r="CR33" s="5">
        <v>346.18</v>
      </c>
      <c r="CS33" s="5">
        <v>0.81</v>
      </c>
      <c r="CT33" s="5">
        <v>2.85</v>
      </c>
      <c r="CU33" s="5">
        <v>639.28</v>
      </c>
      <c r="CV33" s="5">
        <v>0</v>
      </c>
      <c r="CW33" s="5">
        <v>0</v>
      </c>
      <c r="CX33" s="5">
        <v>74.95</v>
      </c>
      <c r="CZ33" s="5">
        <v>0</v>
      </c>
      <c r="DA33" s="5">
        <v>0</v>
      </c>
      <c r="DB33" s="5">
        <v>0</v>
      </c>
      <c r="DC33" s="5">
        <v>0</v>
      </c>
      <c r="DD33" s="5">
        <v>0</v>
      </c>
      <c r="DE33" s="5">
        <v>0</v>
      </c>
      <c r="DF33" s="5" t="s">
        <v>540</v>
      </c>
      <c r="DG33" s="5" t="s">
        <v>519</v>
      </c>
      <c r="DH33" s="5" t="s">
        <v>520</v>
      </c>
      <c r="DI33" s="5" t="s">
        <v>521</v>
      </c>
      <c r="DJ33" s="5" t="s">
        <v>522</v>
      </c>
      <c r="DK33" s="5" t="s">
        <v>522</v>
      </c>
      <c r="DL33" s="5" t="s">
        <v>523</v>
      </c>
      <c r="DM33" s="5" t="s">
        <v>523</v>
      </c>
      <c r="DN33" s="5" t="s">
        <v>523</v>
      </c>
      <c r="DO33" s="5" t="s">
        <v>114</v>
      </c>
      <c r="DP33" s="5" t="s">
        <v>524</v>
      </c>
      <c r="DQ33" s="5" t="s">
        <v>460</v>
      </c>
      <c r="DT33" s="5" t="s">
        <v>15</v>
      </c>
      <c r="DU33" s="5" t="s">
        <v>452</v>
      </c>
      <c r="DV33" s="5" t="s">
        <v>382</v>
      </c>
      <c r="DY33" s="5" t="s">
        <v>408</v>
      </c>
      <c r="DZ33" s="5" t="s">
        <v>590</v>
      </c>
      <c r="EA33" s="5" t="s">
        <v>155</v>
      </c>
      <c r="EB33" s="5" t="s">
        <v>410</v>
      </c>
      <c r="EC33" s="5">
        <v>45292</v>
      </c>
      <c r="EE33" s="5" t="s">
        <v>593</v>
      </c>
    </row>
    <row r="34" spans="1:135" s="5" customFormat="1" x14ac:dyDescent="0.3">
      <c r="A34" s="9">
        <f t="shared" si="17"/>
        <v>33</v>
      </c>
      <c r="B34" s="5" t="s">
        <v>505</v>
      </c>
      <c r="C34" s="5" t="s">
        <v>27</v>
      </c>
      <c r="D34" s="5" t="s">
        <v>231</v>
      </c>
      <c r="E34" s="5" t="s">
        <v>166</v>
      </c>
      <c r="F34" s="20" t="str">
        <f t="shared" si="12"/>
        <v>Central AC with Gas Furnace17.8 SEER2 Central Heat Pump (HSPF2 = 8.1)MFm</v>
      </c>
      <c r="G34" s="5">
        <f t="shared" si="13"/>
        <v>-162</v>
      </c>
      <c r="H34" s="5">
        <f t="shared" si="14"/>
        <v>37.700000000000003</v>
      </c>
      <c r="I34" s="5">
        <f t="shared" si="15"/>
        <v>15</v>
      </c>
      <c r="J34" s="132">
        <f t="shared" si="16"/>
        <v>1149.8399999999999</v>
      </c>
      <c r="K34" s="132">
        <f t="shared" si="18"/>
        <v>2917.66</v>
      </c>
      <c r="L34" s="15" t="s">
        <v>506</v>
      </c>
      <c r="M34" s="5" t="s">
        <v>155</v>
      </c>
      <c r="N34" s="5" t="s">
        <v>507</v>
      </c>
      <c r="O34" s="5" t="s">
        <v>594</v>
      </c>
      <c r="P34" s="5" t="s">
        <v>570</v>
      </c>
      <c r="R34" s="5" t="s">
        <v>595</v>
      </c>
      <c r="S34" s="5" t="s">
        <v>510</v>
      </c>
      <c r="T34" s="5" t="s">
        <v>572</v>
      </c>
      <c r="U34" s="5" t="s">
        <v>381</v>
      </c>
      <c r="V34" s="5" t="s">
        <v>382</v>
      </c>
      <c r="W34" s="5" t="s">
        <v>383</v>
      </c>
      <c r="X34" s="5" t="s">
        <v>166</v>
      </c>
      <c r="Y34" s="5" t="s">
        <v>384</v>
      </c>
      <c r="Z34" s="5" t="s">
        <v>125</v>
      </c>
      <c r="AA34" s="5" t="s">
        <v>512</v>
      </c>
      <c r="AB34" s="5" t="s">
        <v>386</v>
      </c>
      <c r="AC34" s="5" t="s">
        <v>387</v>
      </c>
      <c r="AD34" s="5" t="s">
        <v>387</v>
      </c>
      <c r="AE34" s="5" t="s">
        <v>573</v>
      </c>
      <c r="AF34" s="5" t="s">
        <v>596</v>
      </c>
      <c r="AG34" s="5" t="s">
        <v>515</v>
      </c>
      <c r="AH34" s="5" t="s">
        <v>516</v>
      </c>
      <c r="AI34" s="5" t="s">
        <v>387</v>
      </c>
      <c r="AJ34" s="5" t="s">
        <v>391</v>
      </c>
      <c r="AK34" s="5">
        <v>0</v>
      </c>
      <c r="AL34" s="5">
        <v>-162</v>
      </c>
      <c r="AM34" s="5">
        <v>37.700000000000003</v>
      </c>
      <c r="AN34" s="5">
        <v>0</v>
      </c>
      <c r="AO34" s="5">
        <v>0</v>
      </c>
      <c r="AP34" s="5">
        <v>0</v>
      </c>
      <c r="AQ34" s="5">
        <v>489.92</v>
      </c>
      <c r="AR34" s="5">
        <v>1277.9000000000001</v>
      </c>
      <c r="AS34" s="5">
        <v>1149.8399999999999</v>
      </c>
      <c r="AT34" s="5">
        <v>582.66999999999996</v>
      </c>
      <c r="AU34" s="5">
        <v>2334.9899999999998</v>
      </c>
      <c r="AV34" s="5">
        <v>0</v>
      </c>
      <c r="AW34" s="5">
        <v>0</v>
      </c>
      <c r="AX34" s="5">
        <v>0</v>
      </c>
      <c r="AY34" s="5" t="s">
        <v>382</v>
      </c>
      <c r="AZ34" s="5" t="s">
        <v>517</v>
      </c>
      <c r="BA34" s="5">
        <v>15</v>
      </c>
      <c r="BC34" s="5">
        <v>0</v>
      </c>
      <c r="BD34" s="5">
        <v>15</v>
      </c>
      <c r="BE34" s="5">
        <v>0</v>
      </c>
      <c r="BF34" s="5">
        <v>0</v>
      </c>
      <c r="BG34" s="5">
        <v>2340</v>
      </c>
      <c r="BH34" s="5">
        <v>279</v>
      </c>
      <c r="BI34" s="5">
        <v>0</v>
      </c>
      <c r="BJ34" s="5">
        <v>0</v>
      </c>
      <c r="BK34" s="5">
        <v>0</v>
      </c>
      <c r="BL34" s="5">
        <v>0</v>
      </c>
      <c r="BM34" s="5">
        <v>2500</v>
      </c>
      <c r="BN34" s="5">
        <v>242</v>
      </c>
      <c r="BO34" s="5" t="s">
        <v>474</v>
      </c>
      <c r="BP34" s="5" t="s">
        <v>396</v>
      </c>
      <c r="BQ34" s="5">
        <v>1</v>
      </c>
      <c r="BR34" s="5">
        <v>1</v>
      </c>
      <c r="BS34" s="5">
        <v>1</v>
      </c>
      <c r="BT34" s="5">
        <v>1</v>
      </c>
      <c r="BU34" s="5" t="s">
        <v>397</v>
      </c>
      <c r="BV34" s="5">
        <v>1</v>
      </c>
      <c r="BW34" s="5">
        <v>0</v>
      </c>
      <c r="BX34" s="5" t="s">
        <v>459</v>
      </c>
      <c r="BY34" s="5" t="s">
        <v>399</v>
      </c>
      <c r="BZ34" s="5">
        <v>0</v>
      </c>
      <c r="CA34" s="5">
        <v>74.95</v>
      </c>
      <c r="CB34" s="5">
        <v>0</v>
      </c>
      <c r="CC34" s="5">
        <v>0</v>
      </c>
      <c r="CE34" s="5">
        <v>0</v>
      </c>
      <c r="CK34" s="5" t="s">
        <v>389</v>
      </c>
      <c r="CL34" s="5" t="b">
        <v>0</v>
      </c>
      <c r="CM34" s="5" t="s">
        <v>400</v>
      </c>
      <c r="CN34" s="5" t="s">
        <v>401</v>
      </c>
      <c r="CO34" s="5">
        <v>0</v>
      </c>
      <c r="CP34" s="5">
        <v>724.2</v>
      </c>
      <c r="CQ34" s="5">
        <v>1318.87</v>
      </c>
      <c r="CR34" s="5">
        <v>211.83</v>
      </c>
      <c r="CS34" s="5">
        <v>0.55000000000000004</v>
      </c>
      <c r="CT34" s="5">
        <v>3.42</v>
      </c>
      <c r="CU34" s="5">
        <v>512.37</v>
      </c>
      <c r="CV34" s="5">
        <v>0</v>
      </c>
      <c r="CW34" s="5">
        <v>0</v>
      </c>
      <c r="CX34" s="5">
        <v>74.95</v>
      </c>
      <c r="CZ34" s="5">
        <v>0</v>
      </c>
      <c r="DA34" s="5">
        <v>0</v>
      </c>
      <c r="DB34" s="5">
        <v>0</v>
      </c>
      <c r="DC34" s="5">
        <v>0</v>
      </c>
      <c r="DD34" s="5">
        <v>0</v>
      </c>
      <c r="DE34" s="5">
        <v>0</v>
      </c>
      <c r="DF34" s="5" t="s">
        <v>548</v>
      </c>
      <c r="DG34" s="5" t="s">
        <v>519</v>
      </c>
      <c r="DH34" s="5" t="s">
        <v>520</v>
      </c>
      <c r="DI34" s="5" t="s">
        <v>521</v>
      </c>
      <c r="DJ34" s="5" t="s">
        <v>522</v>
      </c>
      <c r="DK34" s="5" t="s">
        <v>522</v>
      </c>
      <c r="DL34" s="5" t="s">
        <v>523</v>
      </c>
      <c r="DM34" s="5" t="s">
        <v>523</v>
      </c>
      <c r="DN34" s="5" t="s">
        <v>523</v>
      </c>
      <c r="DO34" s="5" t="s">
        <v>114</v>
      </c>
      <c r="DP34" s="5" t="s">
        <v>524</v>
      </c>
      <c r="DQ34" s="5" t="s">
        <v>460</v>
      </c>
      <c r="DT34" s="5" t="s">
        <v>15</v>
      </c>
      <c r="DU34" s="5" t="s">
        <v>452</v>
      </c>
      <c r="DV34" s="5" t="s">
        <v>382</v>
      </c>
      <c r="DY34" s="5" t="s">
        <v>408</v>
      </c>
      <c r="DZ34" s="5" t="s">
        <v>597</v>
      </c>
      <c r="EA34" s="5" t="s">
        <v>155</v>
      </c>
      <c r="EB34" s="5" t="s">
        <v>410</v>
      </c>
      <c r="EC34" s="5">
        <v>45292</v>
      </c>
      <c r="EE34" s="5" t="s">
        <v>598</v>
      </c>
    </row>
    <row r="35" spans="1:135" s="5" customFormat="1" x14ac:dyDescent="0.3">
      <c r="A35" s="9">
        <f t="shared" si="17"/>
        <v>34</v>
      </c>
      <c r="B35" s="5" t="s">
        <v>505</v>
      </c>
      <c r="C35" s="5" t="s">
        <v>27</v>
      </c>
      <c r="D35" s="5" t="s">
        <v>231</v>
      </c>
      <c r="E35" s="5" t="s">
        <v>162</v>
      </c>
      <c r="F35" s="20" t="str">
        <f t="shared" si="12"/>
        <v>Central AC with Gas Furnace17.8 SEER2 Central Heat Pump (HSPF2 = 8.1)SFm</v>
      </c>
      <c r="G35" s="5">
        <f t="shared" si="13"/>
        <v>-316</v>
      </c>
      <c r="H35" s="5">
        <f t="shared" si="14"/>
        <v>51.3</v>
      </c>
      <c r="I35" s="5">
        <f t="shared" si="15"/>
        <v>15</v>
      </c>
      <c r="J35" s="132">
        <f t="shared" si="16"/>
        <v>1149.8399999999999</v>
      </c>
      <c r="K35" s="132">
        <f t="shared" si="18"/>
        <v>2917.66</v>
      </c>
      <c r="L35" s="15" t="s">
        <v>506</v>
      </c>
      <c r="M35" s="5" t="s">
        <v>155</v>
      </c>
      <c r="N35" s="5" t="s">
        <v>507</v>
      </c>
      <c r="O35" s="5" t="s">
        <v>594</v>
      </c>
      <c r="P35" s="5" t="s">
        <v>577</v>
      </c>
      <c r="R35" s="5" t="s">
        <v>599</v>
      </c>
      <c r="S35" s="5" t="s">
        <v>510</v>
      </c>
      <c r="T35" s="5" t="s">
        <v>572</v>
      </c>
      <c r="U35" s="5" t="s">
        <v>381</v>
      </c>
      <c r="V35" s="5" t="s">
        <v>382</v>
      </c>
      <c r="W35" s="5" t="s">
        <v>383</v>
      </c>
      <c r="X35" s="5" t="s">
        <v>162</v>
      </c>
      <c r="Y35" s="5" t="s">
        <v>384</v>
      </c>
      <c r="Z35" s="5" t="s">
        <v>125</v>
      </c>
      <c r="AA35" s="5" t="s">
        <v>512</v>
      </c>
      <c r="AB35" s="5" t="s">
        <v>386</v>
      </c>
      <c r="AC35" s="5" t="s">
        <v>387</v>
      </c>
      <c r="AD35" s="5" t="s">
        <v>387</v>
      </c>
      <c r="AE35" s="5" t="s">
        <v>573</v>
      </c>
      <c r="AF35" s="5" t="s">
        <v>596</v>
      </c>
      <c r="AG35" s="5" t="s">
        <v>515</v>
      </c>
      <c r="AH35" s="5" t="s">
        <v>516</v>
      </c>
      <c r="AI35" s="5" t="s">
        <v>387</v>
      </c>
      <c r="AJ35" s="5" t="s">
        <v>391</v>
      </c>
      <c r="AK35" s="5">
        <v>0</v>
      </c>
      <c r="AL35" s="5">
        <v>-316</v>
      </c>
      <c r="AM35" s="5">
        <v>51.3</v>
      </c>
      <c r="AN35" s="5">
        <v>0</v>
      </c>
      <c r="AO35" s="5">
        <v>0</v>
      </c>
      <c r="AP35" s="5">
        <v>0</v>
      </c>
      <c r="AQ35" s="5">
        <v>489.92</v>
      </c>
      <c r="AR35" s="5">
        <v>1277.9000000000001</v>
      </c>
      <c r="AS35" s="5">
        <v>1149.8399999999999</v>
      </c>
      <c r="AT35" s="5">
        <v>582.66999999999996</v>
      </c>
      <c r="AU35" s="5">
        <v>2334.9899999999998</v>
      </c>
      <c r="AV35" s="5">
        <v>0</v>
      </c>
      <c r="AW35" s="5">
        <v>0</v>
      </c>
      <c r="AX35" s="5">
        <v>0</v>
      </c>
      <c r="AY35" s="5" t="s">
        <v>382</v>
      </c>
      <c r="AZ35" s="5" t="s">
        <v>517</v>
      </c>
      <c r="BA35" s="5">
        <v>15</v>
      </c>
      <c r="BC35" s="5">
        <v>0</v>
      </c>
      <c r="BD35" s="5">
        <v>15</v>
      </c>
      <c r="BE35" s="5">
        <v>0</v>
      </c>
      <c r="BF35" s="5">
        <v>0</v>
      </c>
      <c r="BG35" s="5">
        <v>1910</v>
      </c>
      <c r="BH35" s="5">
        <v>109</v>
      </c>
      <c r="BI35" s="5">
        <v>0</v>
      </c>
      <c r="BJ35" s="5">
        <v>0</v>
      </c>
      <c r="BK35" s="5">
        <v>0</v>
      </c>
      <c r="BL35" s="5">
        <v>0</v>
      </c>
      <c r="BM35" s="5">
        <v>2220</v>
      </c>
      <c r="BN35" s="5">
        <v>58.2</v>
      </c>
      <c r="BO35" s="5" t="s">
        <v>474</v>
      </c>
      <c r="BP35" s="5" t="s">
        <v>396</v>
      </c>
      <c r="BQ35" s="5">
        <v>1</v>
      </c>
      <c r="BR35" s="5">
        <v>1</v>
      </c>
      <c r="BS35" s="5">
        <v>1</v>
      </c>
      <c r="BT35" s="5">
        <v>1</v>
      </c>
      <c r="BU35" s="5" t="s">
        <v>397</v>
      </c>
      <c r="BV35" s="5">
        <v>1</v>
      </c>
      <c r="BW35" s="5">
        <v>0</v>
      </c>
      <c r="BX35" s="5" t="s">
        <v>459</v>
      </c>
      <c r="BY35" s="5" t="s">
        <v>399</v>
      </c>
      <c r="BZ35" s="5">
        <v>0</v>
      </c>
      <c r="CA35" s="5">
        <v>74.95</v>
      </c>
      <c r="CB35" s="5">
        <v>0</v>
      </c>
      <c r="CC35" s="5">
        <v>0</v>
      </c>
      <c r="CE35" s="5">
        <v>0</v>
      </c>
      <c r="CK35" s="5" t="s">
        <v>389</v>
      </c>
      <c r="CL35" s="5" t="b">
        <v>0</v>
      </c>
      <c r="CM35" s="5" t="s">
        <v>400</v>
      </c>
      <c r="CN35" s="5" t="s">
        <v>401</v>
      </c>
      <c r="CO35" s="5">
        <v>0</v>
      </c>
      <c r="CP35" s="5">
        <v>985.46</v>
      </c>
      <c r="CQ35" s="5">
        <v>1448.99</v>
      </c>
      <c r="CR35" s="5">
        <v>341.95</v>
      </c>
      <c r="CS35" s="5">
        <v>0.68</v>
      </c>
      <c r="CT35" s="5">
        <v>2.88</v>
      </c>
      <c r="CU35" s="5">
        <v>643.5</v>
      </c>
      <c r="CV35" s="5">
        <v>0</v>
      </c>
      <c r="CW35" s="5">
        <v>0</v>
      </c>
      <c r="CX35" s="5">
        <v>74.95</v>
      </c>
      <c r="CZ35" s="5">
        <v>0</v>
      </c>
      <c r="DA35" s="5">
        <v>0</v>
      </c>
      <c r="DB35" s="5">
        <v>0</v>
      </c>
      <c r="DC35" s="5">
        <v>0</v>
      </c>
      <c r="DD35" s="5">
        <v>0</v>
      </c>
      <c r="DE35" s="5">
        <v>0</v>
      </c>
      <c r="DF35" s="5" t="s">
        <v>548</v>
      </c>
      <c r="DG35" s="5" t="s">
        <v>519</v>
      </c>
      <c r="DH35" s="5" t="s">
        <v>520</v>
      </c>
      <c r="DI35" s="5" t="s">
        <v>521</v>
      </c>
      <c r="DJ35" s="5" t="s">
        <v>522</v>
      </c>
      <c r="DK35" s="5" t="s">
        <v>522</v>
      </c>
      <c r="DL35" s="5" t="s">
        <v>523</v>
      </c>
      <c r="DM35" s="5" t="s">
        <v>523</v>
      </c>
      <c r="DN35" s="5" t="s">
        <v>523</v>
      </c>
      <c r="DO35" s="5" t="s">
        <v>114</v>
      </c>
      <c r="DP35" s="5" t="s">
        <v>524</v>
      </c>
      <c r="DQ35" s="5" t="s">
        <v>460</v>
      </c>
      <c r="DT35" s="5" t="s">
        <v>15</v>
      </c>
      <c r="DU35" s="5" t="s">
        <v>452</v>
      </c>
      <c r="DV35" s="5" t="s">
        <v>382</v>
      </c>
      <c r="DY35" s="5" t="s">
        <v>408</v>
      </c>
      <c r="DZ35" s="5" t="s">
        <v>597</v>
      </c>
      <c r="EA35" s="5" t="s">
        <v>155</v>
      </c>
      <c r="EB35" s="5" t="s">
        <v>410</v>
      </c>
      <c r="EC35" s="5">
        <v>45292</v>
      </c>
      <c r="EE35" s="5" t="s">
        <v>600</v>
      </c>
    </row>
    <row r="36" spans="1:135" s="5" customFormat="1" x14ac:dyDescent="0.3">
      <c r="A36" s="9">
        <f t="shared" si="17"/>
        <v>35</v>
      </c>
      <c r="B36" s="5" t="s">
        <v>505</v>
      </c>
      <c r="C36" s="5" t="s">
        <v>27</v>
      </c>
      <c r="D36" s="5" t="s">
        <v>232</v>
      </c>
      <c r="E36" s="5" t="s">
        <v>166</v>
      </c>
      <c r="F36" s="20" t="str">
        <f t="shared" si="12"/>
        <v>Central AC with Gas Furnace18.7 SEER2 Central Heat Pump (HSPF2 = 8.5)MFm</v>
      </c>
      <c r="G36" s="5">
        <f t="shared" si="13"/>
        <v>-142</v>
      </c>
      <c r="H36" s="5">
        <f t="shared" si="14"/>
        <v>37.700000000000003</v>
      </c>
      <c r="I36" s="5">
        <f t="shared" si="15"/>
        <v>15</v>
      </c>
      <c r="J36" s="132">
        <f t="shared" si="16"/>
        <v>1391.02</v>
      </c>
      <c r="K36" s="132">
        <f t="shared" si="18"/>
        <v>3158.84</v>
      </c>
      <c r="L36" s="15" t="s">
        <v>506</v>
      </c>
      <c r="M36" s="5" t="s">
        <v>155</v>
      </c>
      <c r="N36" s="5" t="s">
        <v>507</v>
      </c>
      <c r="O36" s="5" t="s">
        <v>601</v>
      </c>
      <c r="P36" s="5" t="s">
        <v>570</v>
      </c>
      <c r="R36" s="5" t="s">
        <v>602</v>
      </c>
      <c r="S36" s="5" t="s">
        <v>510</v>
      </c>
      <c r="T36" s="5" t="s">
        <v>572</v>
      </c>
      <c r="U36" s="5" t="s">
        <v>381</v>
      </c>
      <c r="V36" s="5" t="s">
        <v>382</v>
      </c>
      <c r="W36" s="5" t="s">
        <v>383</v>
      </c>
      <c r="X36" s="5" t="s">
        <v>166</v>
      </c>
      <c r="Y36" s="5" t="s">
        <v>384</v>
      </c>
      <c r="Z36" s="5" t="s">
        <v>125</v>
      </c>
      <c r="AA36" s="5" t="s">
        <v>512</v>
      </c>
      <c r="AB36" s="5" t="s">
        <v>386</v>
      </c>
      <c r="AC36" s="5" t="s">
        <v>387</v>
      </c>
      <c r="AD36" s="5" t="s">
        <v>387</v>
      </c>
      <c r="AE36" s="5" t="s">
        <v>573</v>
      </c>
      <c r="AF36" s="5" t="s">
        <v>603</v>
      </c>
      <c r="AG36" s="5" t="s">
        <v>515</v>
      </c>
      <c r="AH36" s="5" t="s">
        <v>516</v>
      </c>
      <c r="AI36" s="5" t="s">
        <v>387</v>
      </c>
      <c r="AJ36" s="5" t="s">
        <v>391</v>
      </c>
      <c r="AK36" s="5">
        <v>0</v>
      </c>
      <c r="AL36" s="5">
        <v>-142</v>
      </c>
      <c r="AM36" s="5">
        <v>37.700000000000003</v>
      </c>
      <c r="AN36" s="5">
        <v>0</v>
      </c>
      <c r="AO36" s="5">
        <v>0</v>
      </c>
      <c r="AP36" s="5">
        <v>0</v>
      </c>
      <c r="AQ36" s="5">
        <v>489.92</v>
      </c>
      <c r="AR36" s="5">
        <v>1277.9000000000001</v>
      </c>
      <c r="AS36" s="5">
        <v>1391.02</v>
      </c>
      <c r="AT36" s="5">
        <v>582.66999999999996</v>
      </c>
      <c r="AU36" s="5">
        <v>2576.17</v>
      </c>
      <c r="AV36" s="5">
        <v>0</v>
      </c>
      <c r="AW36" s="5">
        <v>0</v>
      </c>
      <c r="AX36" s="5">
        <v>0</v>
      </c>
      <c r="AY36" s="5" t="s">
        <v>382</v>
      </c>
      <c r="AZ36" s="5" t="s">
        <v>517</v>
      </c>
      <c r="BA36" s="5">
        <v>15</v>
      </c>
      <c r="BC36" s="5">
        <v>0</v>
      </c>
      <c r="BD36" s="5">
        <v>15</v>
      </c>
      <c r="BE36" s="5">
        <v>0</v>
      </c>
      <c r="BF36" s="5">
        <v>0</v>
      </c>
      <c r="BG36" s="5">
        <v>2340</v>
      </c>
      <c r="BH36" s="5">
        <v>279</v>
      </c>
      <c r="BI36" s="5">
        <v>0</v>
      </c>
      <c r="BJ36" s="5">
        <v>0</v>
      </c>
      <c r="BK36" s="5">
        <v>0</v>
      </c>
      <c r="BL36" s="5">
        <v>0</v>
      </c>
      <c r="BM36" s="5">
        <v>2480</v>
      </c>
      <c r="BN36" s="5">
        <v>242</v>
      </c>
      <c r="BO36" s="5" t="s">
        <v>474</v>
      </c>
      <c r="BP36" s="5" t="s">
        <v>396</v>
      </c>
      <c r="BQ36" s="5">
        <v>1</v>
      </c>
      <c r="BR36" s="5">
        <v>1</v>
      </c>
      <c r="BS36" s="5">
        <v>1</v>
      </c>
      <c r="BT36" s="5">
        <v>1</v>
      </c>
      <c r="BU36" s="5" t="s">
        <v>397</v>
      </c>
      <c r="BV36" s="5">
        <v>1</v>
      </c>
      <c r="BW36" s="5">
        <v>0</v>
      </c>
      <c r="BX36" s="5" t="s">
        <v>459</v>
      </c>
      <c r="BY36" s="5" t="s">
        <v>399</v>
      </c>
      <c r="BZ36" s="5">
        <v>0</v>
      </c>
      <c r="CA36" s="5">
        <v>74.95</v>
      </c>
      <c r="CB36" s="5">
        <v>0</v>
      </c>
      <c r="CC36" s="5">
        <v>0</v>
      </c>
      <c r="CE36" s="5">
        <v>0</v>
      </c>
      <c r="CK36" s="5" t="s">
        <v>389</v>
      </c>
      <c r="CL36" s="5" t="b">
        <v>0</v>
      </c>
      <c r="CM36" s="5" t="s">
        <v>400</v>
      </c>
      <c r="CN36" s="5" t="s">
        <v>401</v>
      </c>
      <c r="CO36" s="5">
        <v>0</v>
      </c>
      <c r="CP36" s="5">
        <v>724.2</v>
      </c>
      <c r="CQ36" s="5">
        <v>1534.17</v>
      </c>
      <c r="CR36" s="5">
        <v>194.93</v>
      </c>
      <c r="CS36" s="5">
        <v>0.47</v>
      </c>
      <c r="CT36" s="5">
        <v>3.72</v>
      </c>
      <c r="CU36" s="5">
        <v>529.27</v>
      </c>
      <c r="CV36" s="5">
        <v>0</v>
      </c>
      <c r="CW36" s="5">
        <v>0</v>
      </c>
      <c r="CX36" s="5">
        <v>74.95</v>
      </c>
      <c r="CZ36" s="5">
        <v>0</v>
      </c>
      <c r="DA36" s="5">
        <v>0</v>
      </c>
      <c r="DB36" s="5">
        <v>0</v>
      </c>
      <c r="DC36" s="5">
        <v>0</v>
      </c>
      <c r="DD36" s="5">
        <v>0</v>
      </c>
      <c r="DE36" s="5">
        <v>0</v>
      </c>
      <c r="DF36" s="5" t="s">
        <v>556</v>
      </c>
      <c r="DG36" s="5" t="s">
        <v>519</v>
      </c>
      <c r="DH36" s="5" t="s">
        <v>520</v>
      </c>
      <c r="DI36" s="5" t="s">
        <v>521</v>
      </c>
      <c r="DJ36" s="5" t="s">
        <v>522</v>
      </c>
      <c r="DK36" s="5" t="s">
        <v>522</v>
      </c>
      <c r="DL36" s="5" t="s">
        <v>523</v>
      </c>
      <c r="DM36" s="5" t="s">
        <v>523</v>
      </c>
      <c r="DN36" s="5" t="s">
        <v>523</v>
      </c>
      <c r="DO36" s="5" t="s">
        <v>114</v>
      </c>
      <c r="DP36" s="5" t="s">
        <v>524</v>
      </c>
      <c r="DQ36" s="5" t="s">
        <v>460</v>
      </c>
      <c r="DT36" s="5" t="s">
        <v>15</v>
      </c>
      <c r="DU36" s="5" t="s">
        <v>452</v>
      </c>
      <c r="DV36" s="5" t="s">
        <v>382</v>
      </c>
      <c r="DY36" s="5" t="s">
        <v>408</v>
      </c>
      <c r="DZ36" s="5" t="s">
        <v>604</v>
      </c>
      <c r="EA36" s="5" t="s">
        <v>155</v>
      </c>
      <c r="EB36" s="5" t="s">
        <v>410</v>
      </c>
      <c r="EC36" s="5">
        <v>45292</v>
      </c>
      <c r="EE36" s="5" t="s">
        <v>605</v>
      </c>
    </row>
    <row r="37" spans="1:135" s="5" customFormat="1" x14ac:dyDescent="0.3">
      <c r="A37" s="9">
        <f t="shared" si="17"/>
        <v>36</v>
      </c>
      <c r="B37" s="5" t="s">
        <v>505</v>
      </c>
      <c r="C37" s="5" t="s">
        <v>27</v>
      </c>
      <c r="D37" s="5" t="s">
        <v>232</v>
      </c>
      <c r="E37" s="5" t="s">
        <v>162</v>
      </c>
      <c r="F37" s="20" t="str">
        <f t="shared" si="12"/>
        <v>Central AC with Gas Furnace18.7 SEER2 Central Heat Pump (HSPF2 = 8.5)SFm</v>
      </c>
      <c r="G37" s="5">
        <f t="shared" si="13"/>
        <v>-290</v>
      </c>
      <c r="H37" s="5">
        <f t="shared" si="14"/>
        <v>51.3</v>
      </c>
      <c r="I37" s="5">
        <f t="shared" si="15"/>
        <v>15</v>
      </c>
      <c r="J37" s="132">
        <f t="shared" si="16"/>
        <v>1391.02</v>
      </c>
      <c r="K37" s="132">
        <f t="shared" si="18"/>
        <v>3158.84</v>
      </c>
      <c r="L37" s="15" t="s">
        <v>506</v>
      </c>
      <c r="M37" s="5" t="s">
        <v>155</v>
      </c>
      <c r="N37" s="5" t="s">
        <v>507</v>
      </c>
      <c r="O37" s="5" t="s">
        <v>601</v>
      </c>
      <c r="P37" s="5" t="s">
        <v>577</v>
      </c>
      <c r="R37" s="5" t="s">
        <v>606</v>
      </c>
      <c r="S37" s="5" t="s">
        <v>510</v>
      </c>
      <c r="T37" s="5" t="s">
        <v>572</v>
      </c>
      <c r="U37" s="5" t="s">
        <v>381</v>
      </c>
      <c r="V37" s="5" t="s">
        <v>382</v>
      </c>
      <c r="W37" s="5" t="s">
        <v>383</v>
      </c>
      <c r="X37" s="5" t="s">
        <v>162</v>
      </c>
      <c r="Y37" s="5" t="s">
        <v>384</v>
      </c>
      <c r="Z37" s="5" t="s">
        <v>125</v>
      </c>
      <c r="AA37" s="5" t="s">
        <v>512</v>
      </c>
      <c r="AB37" s="5" t="s">
        <v>386</v>
      </c>
      <c r="AC37" s="5" t="s">
        <v>387</v>
      </c>
      <c r="AD37" s="5" t="s">
        <v>387</v>
      </c>
      <c r="AE37" s="5" t="s">
        <v>573</v>
      </c>
      <c r="AF37" s="5" t="s">
        <v>603</v>
      </c>
      <c r="AG37" s="5" t="s">
        <v>515</v>
      </c>
      <c r="AH37" s="5" t="s">
        <v>516</v>
      </c>
      <c r="AI37" s="5" t="s">
        <v>387</v>
      </c>
      <c r="AJ37" s="5" t="s">
        <v>391</v>
      </c>
      <c r="AK37" s="5">
        <v>0</v>
      </c>
      <c r="AL37" s="5">
        <v>-290</v>
      </c>
      <c r="AM37" s="5">
        <v>51.3</v>
      </c>
      <c r="AN37" s="5">
        <v>0</v>
      </c>
      <c r="AO37" s="5">
        <v>0</v>
      </c>
      <c r="AP37" s="5">
        <v>0</v>
      </c>
      <c r="AQ37" s="5">
        <v>489.92</v>
      </c>
      <c r="AR37" s="5">
        <v>1277.9000000000001</v>
      </c>
      <c r="AS37" s="5">
        <v>1391.02</v>
      </c>
      <c r="AT37" s="5">
        <v>582.66999999999996</v>
      </c>
      <c r="AU37" s="5">
        <v>2576.17</v>
      </c>
      <c r="AV37" s="5">
        <v>0</v>
      </c>
      <c r="AW37" s="5">
        <v>0</v>
      </c>
      <c r="AX37" s="5">
        <v>0</v>
      </c>
      <c r="AY37" s="5" t="s">
        <v>382</v>
      </c>
      <c r="AZ37" s="5" t="s">
        <v>517</v>
      </c>
      <c r="BA37" s="5">
        <v>15</v>
      </c>
      <c r="BC37" s="5">
        <v>0</v>
      </c>
      <c r="BD37" s="5">
        <v>15</v>
      </c>
      <c r="BE37" s="5">
        <v>0</v>
      </c>
      <c r="BF37" s="5">
        <v>0</v>
      </c>
      <c r="BG37" s="5">
        <v>1910</v>
      </c>
      <c r="BH37" s="5">
        <v>109</v>
      </c>
      <c r="BI37" s="5">
        <v>0</v>
      </c>
      <c r="BJ37" s="5">
        <v>0</v>
      </c>
      <c r="BK37" s="5">
        <v>0</v>
      </c>
      <c r="BL37" s="5">
        <v>0</v>
      </c>
      <c r="BM37" s="5">
        <v>2200</v>
      </c>
      <c r="BN37" s="5">
        <v>58.2</v>
      </c>
      <c r="BO37" s="5" t="s">
        <v>474</v>
      </c>
      <c r="BP37" s="5" t="s">
        <v>396</v>
      </c>
      <c r="BQ37" s="5">
        <v>1</v>
      </c>
      <c r="BR37" s="5">
        <v>1</v>
      </c>
      <c r="BS37" s="5">
        <v>1</v>
      </c>
      <c r="BT37" s="5">
        <v>1</v>
      </c>
      <c r="BU37" s="5" t="s">
        <v>397</v>
      </c>
      <c r="BV37" s="5">
        <v>1</v>
      </c>
      <c r="BW37" s="5">
        <v>0</v>
      </c>
      <c r="BX37" s="5" t="s">
        <v>459</v>
      </c>
      <c r="BY37" s="5" t="s">
        <v>399</v>
      </c>
      <c r="BZ37" s="5">
        <v>0</v>
      </c>
      <c r="CA37" s="5">
        <v>74.95</v>
      </c>
      <c r="CB37" s="5">
        <v>0</v>
      </c>
      <c r="CC37" s="5">
        <v>0</v>
      </c>
      <c r="CE37" s="5">
        <v>0</v>
      </c>
      <c r="CK37" s="5" t="s">
        <v>389</v>
      </c>
      <c r="CL37" s="5" t="b">
        <v>0</v>
      </c>
      <c r="CM37" s="5" t="s">
        <v>400</v>
      </c>
      <c r="CN37" s="5" t="s">
        <v>401</v>
      </c>
      <c r="CO37" s="5">
        <v>0</v>
      </c>
      <c r="CP37" s="5">
        <v>985.46</v>
      </c>
      <c r="CQ37" s="5">
        <v>1659.22</v>
      </c>
      <c r="CR37" s="5">
        <v>319.98</v>
      </c>
      <c r="CS37" s="5">
        <v>0.59</v>
      </c>
      <c r="CT37" s="5">
        <v>3.08</v>
      </c>
      <c r="CU37" s="5">
        <v>665.47</v>
      </c>
      <c r="CV37" s="5">
        <v>0</v>
      </c>
      <c r="CW37" s="5">
        <v>0</v>
      </c>
      <c r="CX37" s="5">
        <v>74.95</v>
      </c>
      <c r="CZ37" s="5">
        <v>0</v>
      </c>
      <c r="DA37" s="5">
        <v>0</v>
      </c>
      <c r="DB37" s="5">
        <v>0</v>
      </c>
      <c r="DC37" s="5">
        <v>0</v>
      </c>
      <c r="DD37" s="5">
        <v>0</v>
      </c>
      <c r="DE37" s="5">
        <v>0</v>
      </c>
      <c r="DF37" s="5" t="s">
        <v>556</v>
      </c>
      <c r="DG37" s="5" t="s">
        <v>519</v>
      </c>
      <c r="DH37" s="5" t="s">
        <v>520</v>
      </c>
      <c r="DI37" s="5" t="s">
        <v>521</v>
      </c>
      <c r="DJ37" s="5" t="s">
        <v>522</v>
      </c>
      <c r="DK37" s="5" t="s">
        <v>522</v>
      </c>
      <c r="DL37" s="5" t="s">
        <v>523</v>
      </c>
      <c r="DM37" s="5" t="s">
        <v>523</v>
      </c>
      <c r="DN37" s="5" t="s">
        <v>523</v>
      </c>
      <c r="DO37" s="5" t="s">
        <v>114</v>
      </c>
      <c r="DP37" s="5" t="s">
        <v>524</v>
      </c>
      <c r="DQ37" s="5" t="s">
        <v>460</v>
      </c>
      <c r="DT37" s="5" t="s">
        <v>15</v>
      </c>
      <c r="DU37" s="5" t="s">
        <v>452</v>
      </c>
      <c r="DV37" s="5" t="s">
        <v>382</v>
      </c>
      <c r="DY37" s="5" t="s">
        <v>408</v>
      </c>
      <c r="DZ37" s="5" t="s">
        <v>604</v>
      </c>
      <c r="EA37" s="5" t="s">
        <v>155</v>
      </c>
      <c r="EB37" s="5" t="s">
        <v>410</v>
      </c>
      <c r="EC37" s="5">
        <v>45292</v>
      </c>
      <c r="EE37" s="5" t="s">
        <v>607</v>
      </c>
    </row>
    <row r="38" spans="1:135" s="5" customFormat="1" x14ac:dyDescent="0.3">
      <c r="A38" s="9">
        <f t="shared" si="17"/>
        <v>37</v>
      </c>
      <c r="B38" s="5" t="s">
        <v>505</v>
      </c>
      <c r="C38" s="5" t="s">
        <v>27</v>
      </c>
      <c r="D38" s="5" t="s">
        <v>233</v>
      </c>
      <c r="E38" s="5" t="s">
        <v>166</v>
      </c>
      <c r="F38" s="20" t="str">
        <f t="shared" si="12"/>
        <v>Central AC with Gas Furnace19.6 SEER2 Central Heat Pump (HSPF2 = 8.9)MFm</v>
      </c>
      <c r="G38" s="5">
        <f t="shared" si="13"/>
        <v>-123</v>
      </c>
      <c r="H38" s="5">
        <f t="shared" si="14"/>
        <v>37.700000000000003</v>
      </c>
      <c r="I38" s="5">
        <f t="shared" si="15"/>
        <v>15</v>
      </c>
      <c r="J38" s="132">
        <f t="shared" si="16"/>
        <v>1632.21</v>
      </c>
      <c r="K38" s="132">
        <f t="shared" si="18"/>
        <v>3400.03</v>
      </c>
      <c r="L38" s="15" t="s">
        <v>506</v>
      </c>
      <c r="M38" s="5" t="s">
        <v>155</v>
      </c>
      <c r="N38" s="5" t="s">
        <v>507</v>
      </c>
      <c r="O38" s="5" t="s">
        <v>608</v>
      </c>
      <c r="P38" s="5" t="s">
        <v>570</v>
      </c>
      <c r="R38" s="5" t="s">
        <v>609</v>
      </c>
      <c r="S38" s="5" t="s">
        <v>510</v>
      </c>
      <c r="T38" s="5" t="s">
        <v>572</v>
      </c>
      <c r="U38" s="5" t="s">
        <v>381</v>
      </c>
      <c r="V38" s="5" t="s">
        <v>382</v>
      </c>
      <c r="W38" s="5" t="s">
        <v>383</v>
      </c>
      <c r="X38" s="5" t="s">
        <v>166</v>
      </c>
      <c r="Y38" s="5" t="s">
        <v>384</v>
      </c>
      <c r="Z38" s="5" t="s">
        <v>125</v>
      </c>
      <c r="AA38" s="5" t="s">
        <v>512</v>
      </c>
      <c r="AB38" s="5" t="s">
        <v>386</v>
      </c>
      <c r="AC38" s="5" t="s">
        <v>387</v>
      </c>
      <c r="AD38" s="5" t="s">
        <v>387</v>
      </c>
      <c r="AE38" s="5" t="s">
        <v>573</v>
      </c>
      <c r="AF38" s="5" t="s">
        <v>610</v>
      </c>
      <c r="AG38" s="5" t="s">
        <v>515</v>
      </c>
      <c r="AH38" s="5" t="s">
        <v>516</v>
      </c>
      <c r="AI38" s="5" t="s">
        <v>387</v>
      </c>
      <c r="AJ38" s="5" t="s">
        <v>391</v>
      </c>
      <c r="AK38" s="5">
        <v>0</v>
      </c>
      <c r="AL38" s="5">
        <v>-123</v>
      </c>
      <c r="AM38" s="5">
        <v>37.700000000000003</v>
      </c>
      <c r="AN38" s="5">
        <v>0</v>
      </c>
      <c r="AO38" s="5">
        <v>0</v>
      </c>
      <c r="AP38" s="5">
        <v>0</v>
      </c>
      <c r="AQ38" s="5">
        <v>489.92</v>
      </c>
      <c r="AR38" s="5">
        <v>1277.9000000000001</v>
      </c>
      <c r="AS38" s="5">
        <v>1632.21</v>
      </c>
      <c r="AT38" s="5">
        <v>582.66999999999996</v>
      </c>
      <c r="AU38" s="5">
        <v>2817.36</v>
      </c>
      <c r="AV38" s="5">
        <v>0</v>
      </c>
      <c r="AW38" s="5">
        <v>0</v>
      </c>
      <c r="AX38" s="5">
        <v>0</v>
      </c>
      <c r="AY38" s="5" t="s">
        <v>382</v>
      </c>
      <c r="AZ38" s="5" t="s">
        <v>517</v>
      </c>
      <c r="BA38" s="5">
        <v>15</v>
      </c>
      <c r="BC38" s="5">
        <v>0</v>
      </c>
      <c r="BD38" s="5">
        <v>15</v>
      </c>
      <c r="BE38" s="5">
        <v>0</v>
      </c>
      <c r="BF38" s="5">
        <v>0</v>
      </c>
      <c r="BG38" s="5">
        <v>2340</v>
      </c>
      <c r="BH38" s="5">
        <v>279</v>
      </c>
      <c r="BI38" s="5">
        <v>0</v>
      </c>
      <c r="BJ38" s="5">
        <v>0</v>
      </c>
      <c r="BK38" s="5">
        <v>0</v>
      </c>
      <c r="BL38" s="5">
        <v>0</v>
      </c>
      <c r="BM38" s="5">
        <v>2460</v>
      </c>
      <c r="BN38" s="5">
        <v>242</v>
      </c>
      <c r="BO38" s="5" t="s">
        <v>474</v>
      </c>
      <c r="BP38" s="5" t="s">
        <v>396</v>
      </c>
      <c r="BQ38" s="5">
        <v>1</v>
      </c>
      <c r="BR38" s="5">
        <v>1</v>
      </c>
      <c r="BS38" s="5">
        <v>1</v>
      </c>
      <c r="BT38" s="5">
        <v>1</v>
      </c>
      <c r="BU38" s="5" t="s">
        <v>397</v>
      </c>
      <c r="BV38" s="5">
        <v>1</v>
      </c>
      <c r="BW38" s="5">
        <v>0</v>
      </c>
      <c r="BX38" s="5" t="s">
        <v>459</v>
      </c>
      <c r="BY38" s="5" t="s">
        <v>399</v>
      </c>
      <c r="BZ38" s="5">
        <v>0</v>
      </c>
      <c r="CA38" s="5">
        <v>74.95</v>
      </c>
      <c r="CB38" s="5">
        <v>0</v>
      </c>
      <c r="CC38" s="5">
        <v>0</v>
      </c>
      <c r="CE38" s="5">
        <v>0</v>
      </c>
      <c r="CK38" s="5" t="s">
        <v>389</v>
      </c>
      <c r="CL38" s="5" t="b">
        <v>0</v>
      </c>
      <c r="CM38" s="5" t="s">
        <v>400</v>
      </c>
      <c r="CN38" s="5" t="s">
        <v>401</v>
      </c>
      <c r="CO38" s="5">
        <v>0</v>
      </c>
      <c r="CP38" s="5">
        <v>724.2</v>
      </c>
      <c r="CQ38" s="5">
        <v>1750.33</v>
      </c>
      <c r="CR38" s="5">
        <v>178.88</v>
      </c>
      <c r="CS38" s="5">
        <v>0.41</v>
      </c>
      <c r="CT38" s="5">
        <v>4.05</v>
      </c>
      <c r="CU38" s="5">
        <v>545.33000000000004</v>
      </c>
      <c r="CV38" s="5">
        <v>0</v>
      </c>
      <c r="CW38" s="5">
        <v>0</v>
      </c>
      <c r="CX38" s="5">
        <v>74.95</v>
      </c>
      <c r="CZ38" s="5">
        <v>0</v>
      </c>
      <c r="DA38" s="5">
        <v>0</v>
      </c>
      <c r="DB38" s="5">
        <v>0</v>
      </c>
      <c r="DC38" s="5">
        <v>0</v>
      </c>
      <c r="DD38" s="5">
        <v>0</v>
      </c>
      <c r="DE38" s="5">
        <v>0</v>
      </c>
      <c r="DF38" s="5" t="s">
        <v>564</v>
      </c>
      <c r="DG38" s="5" t="s">
        <v>519</v>
      </c>
      <c r="DH38" s="5" t="s">
        <v>520</v>
      </c>
      <c r="DI38" s="5" t="s">
        <v>521</v>
      </c>
      <c r="DJ38" s="5" t="s">
        <v>522</v>
      </c>
      <c r="DK38" s="5" t="s">
        <v>522</v>
      </c>
      <c r="DL38" s="5" t="s">
        <v>523</v>
      </c>
      <c r="DM38" s="5" t="s">
        <v>523</v>
      </c>
      <c r="DN38" s="5" t="s">
        <v>523</v>
      </c>
      <c r="DO38" s="5" t="s">
        <v>114</v>
      </c>
      <c r="DP38" s="5" t="s">
        <v>524</v>
      </c>
      <c r="DQ38" s="5" t="s">
        <v>460</v>
      </c>
      <c r="DT38" s="5" t="s">
        <v>15</v>
      </c>
      <c r="DU38" s="5" t="s">
        <v>452</v>
      </c>
      <c r="DV38" s="5" t="s">
        <v>382</v>
      </c>
      <c r="DY38" s="5" t="s">
        <v>408</v>
      </c>
      <c r="DZ38" s="5" t="s">
        <v>611</v>
      </c>
      <c r="EA38" s="5" t="s">
        <v>155</v>
      </c>
      <c r="EB38" s="5" t="s">
        <v>410</v>
      </c>
      <c r="EC38" s="5">
        <v>45292</v>
      </c>
      <c r="EE38" s="5" t="s">
        <v>612</v>
      </c>
    </row>
    <row r="39" spans="1:135" s="5" customFormat="1" x14ac:dyDescent="0.3">
      <c r="A39" s="9">
        <f t="shared" si="17"/>
        <v>38</v>
      </c>
      <c r="B39" s="5" t="s">
        <v>505</v>
      </c>
      <c r="C39" s="5" t="s">
        <v>27</v>
      </c>
      <c r="D39" s="5" t="s">
        <v>233</v>
      </c>
      <c r="E39" s="5" t="s">
        <v>162</v>
      </c>
      <c r="F39" s="20" t="str">
        <f t="shared" si="12"/>
        <v>Central AC with Gas Furnace19.6 SEER2 Central Heat Pump (HSPF2 = 8.9)SFm</v>
      </c>
      <c r="G39" s="5">
        <f t="shared" si="13"/>
        <v>-263</v>
      </c>
      <c r="H39" s="5">
        <f t="shared" si="14"/>
        <v>51.3</v>
      </c>
      <c r="I39" s="5">
        <f t="shared" si="15"/>
        <v>15</v>
      </c>
      <c r="J39" s="132">
        <f t="shared" si="16"/>
        <v>1632.21</v>
      </c>
      <c r="K39" s="132">
        <f t="shared" si="18"/>
        <v>3400.03</v>
      </c>
      <c r="L39" s="15" t="s">
        <v>506</v>
      </c>
      <c r="M39" s="5" t="s">
        <v>155</v>
      </c>
      <c r="N39" s="5" t="s">
        <v>507</v>
      </c>
      <c r="O39" s="5" t="s">
        <v>608</v>
      </c>
      <c r="P39" s="5" t="s">
        <v>577</v>
      </c>
      <c r="R39" s="5" t="s">
        <v>613</v>
      </c>
      <c r="S39" s="5" t="s">
        <v>510</v>
      </c>
      <c r="T39" s="5" t="s">
        <v>572</v>
      </c>
      <c r="U39" s="5" t="s">
        <v>381</v>
      </c>
      <c r="V39" s="5" t="s">
        <v>382</v>
      </c>
      <c r="W39" s="5" t="s">
        <v>383</v>
      </c>
      <c r="X39" s="5" t="s">
        <v>162</v>
      </c>
      <c r="Y39" s="5" t="s">
        <v>384</v>
      </c>
      <c r="Z39" s="5" t="s">
        <v>125</v>
      </c>
      <c r="AA39" s="5" t="s">
        <v>512</v>
      </c>
      <c r="AB39" s="5" t="s">
        <v>386</v>
      </c>
      <c r="AC39" s="5" t="s">
        <v>387</v>
      </c>
      <c r="AD39" s="5" t="s">
        <v>387</v>
      </c>
      <c r="AE39" s="5" t="s">
        <v>573</v>
      </c>
      <c r="AF39" s="5" t="s">
        <v>610</v>
      </c>
      <c r="AG39" s="5" t="s">
        <v>515</v>
      </c>
      <c r="AH39" s="5" t="s">
        <v>516</v>
      </c>
      <c r="AI39" s="5" t="s">
        <v>387</v>
      </c>
      <c r="AJ39" s="5" t="s">
        <v>391</v>
      </c>
      <c r="AK39" s="5">
        <v>0</v>
      </c>
      <c r="AL39" s="5">
        <v>-263</v>
      </c>
      <c r="AM39" s="5">
        <v>51.3</v>
      </c>
      <c r="AN39" s="5">
        <v>0</v>
      </c>
      <c r="AO39" s="5">
        <v>0</v>
      </c>
      <c r="AP39" s="5">
        <v>0</v>
      </c>
      <c r="AQ39" s="5">
        <v>489.92</v>
      </c>
      <c r="AR39" s="5">
        <v>1277.9000000000001</v>
      </c>
      <c r="AS39" s="5">
        <v>1632.21</v>
      </c>
      <c r="AT39" s="5">
        <v>582.66999999999996</v>
      </c>
      <c r="AU39" s="5">
        <v>2817.36</v>
      </c>
      <c r="AV39" s="5">
        <v>0</v>
      </c>
      <c r="AW39" s="5">
        <v>0</v>
      </c>
      <c r="AX39" s="5">
        <v>0</v>
      </c>
      <c r="AY39" s="5" t="s">
        <v>382</v>
      </c>
      <c r="AZ39" s="5" t="s">
        <v>517</v>
      </c>
      <c r="BA39" s="5">
        <v>15</v>
      </c>
      <c r="BC39" s="5">
        <v>0</v>
      </c>
      <c r="BD39" s="5">
        <v>15</v>
      </c>
      <c r="BE39" s="5">
        <v>0</v>
      </c>
      <c r="BF39" s="5">
        <v>0</v>
      </c>
      <c r="BG39" s="5">
        <v>1910</v>
      </c>
      <c r="BH39" s="5">
        <v>109</v>
      </c>
      <c r="BI39" s="5">
        <v>0</v>
      </c>
      <c r="BJ39" s="5">
        <v>0</v>
      </c>
      <c r="BK39" s="5">
        <v>0</v>
      </c>
      <c r="BL39" s="5">
        <v>0</v>
      </c>
      <c r="BM39" s="5">
        <v>2170</v>
      </c>
      <c r="BN39" s="5">
        <v>58.2</v>
      </c>
      <c r="BO39" s="5" t="s">
        <v>474</v>
      </c>
      <c r="BP39" s="5" t="s">
        <v>396</v>
      </c>
      <c r="BQ39" s="5">
        <v>1</v>
      </c>
      <c r="BR39" s="5">
        <v>1</v>
      </c>
      <c r="BS39" s="5">
        <v>1</v>
      </c>
      <c r="BT39" s="5">
        <v>1</v>
      </c>
      <c r="BU39" s="5" t="s">
        <v>397</v>
      </c>
      <c r="BV39" s="5">
        <v>1</v>
      </c>
      <c r="BW39" s="5">
        <v>0</v>
      </c>
      <c r="BX39" s="5" t="s">
        <v>459</v>
      </c>
      <c r="BY39" s="5" t="s">
        <v>399</v>
      </c>
      <c r="BZ39" s="5">
        <v>0</v>
      </c>
      <c r="CA39" s="5">
        <v>74.95</v>
      </c>
      <c r="CB39" s="5">
        <v>0</v>
      </c>
      <c r="CC39" s="5">
        <v>0</v>
      </c>
      <c r="CE39" s="5">
        <v>0</v>
      </c>
      <c r="CK39" s="5" t="s">
        <v>389</v>
      </c>
      <c r="CL39" s="5" t="b">
        <v>0</v>
      </c>
      <c r="CM39" s="5" t="s">
        <v>400</v>
      </c>
      <c r="CN39" s="5" t="s">
        <v>401</v>
      </c>
      <c r="CO39" s="5">
        <v>0</v>
      </c>
      <c r="CP39" s="5">
        <v>985.46</v>
      </c>
      <c r="CQ39" s="5">
        <v>1868.62</v>
      </c>
      <c r="CR39" s="5">
        <v>297.17</v>
      </c>
      <c r="CS39" s="5">
        <v>0.53</v>
      </c>
      <c r="CT39" s="5">
        <v>3.32</v>
      </c>
      <c r="CU39" s="5">
        <v>688.28</v>
      </c>
      <c r="CV39" s="5">
        <v>0</v>
      </c>
      <c r="CW39" s="5">
        <v>0</v>
      </c>
      <c r="CX39" s="5">
        <v>74.95</v>
      </c>
      <c r="CZ39" s="5">
        <v>0</v>
      </c>
      <c r="DA39" s="5">
        <v>0</v>
      </c>
      <c r="DB39" s="5">
        <v>0</v>
      </c>
      <c r="DC39" s="5">
        <v>0</v>
      </c>
      <c r="DD39" s="5">
        <v>0</v>
      </c>
      <c r="DE39" s="5">
        <v>0</v>
      </c>
      <c r="DF39" s="5" t="s">
        <v>564</v>
      </c>
      <c r="DG39" s="5" t="s">
        <v>519</v>
      </c>
      <c r="DH39" s="5" t="s">
        <v>520</v>
      </c>
      <c r="DI39" s="5" t="s">
        <v>521</v>
      </c>
      <c r="DJ39" s="5" t="s">
        <v>522</v>
      </c>
      <c r="DK39" s="5" t="s">
        <v>522</v>
      </c>
      <c r="DL39" s="5" t="s">
        <v>523</v>
      </c>
      <c r="DM39" s="5" t="s">
        <v>523</v>
      </c>
      <c r="DN39" s="5" t="s">
        <v>523</v>
      </c>
      <c r="DO39" s="5" t="s">
        <v>114</v>
      </c>
      <c r="DP39" s="5" t="s">
        <v>524</v>
      </c>
      <c r="DQ39" s="5" t="s">
        <v>460</v>
      </c>
      <c r="DT39" s="5" t="s">
        <v>15</v>
      </c>
      <c r="DU39" s="5" t="s">
        <v>452</v>
      </c>
      <c r="DV39" s="5" t="s">
        <v>382</v>
      </c>
      <c r="DY39" s="5" t="s">
        <v>408</v>
      </c>
      <c r="DZ39" s="5" t="s">
        <v>611</v>
      </c>
      <c r="EA39" s="5" t="s">
        <v>155</v>
      </c>
      <c r="EB39" s="5" t="s">
        <v>410</v>
      </c>
      <c r="EC39" s="5">
        <v>45292</v>
      </c>
      <c r="EE39" s="5" t="s">
        <v>614</v>
      </c>
    </row>
    <row r="40" spans="1:135" s="5" customFormat="1" x14ac:dyDescent="0.3">
      <c r="A40" s="9">
        <f t="shared" si="17"/>
        <v>39</v>
      </c>
      <c r="B40" s="5" t="s">
        <v>505</v>
      </c>
      <c r="C40" s="5" t="s">
        <v>209</v>
      </c>
      <c r="D40" s="5" t="s">
        <v>223</v>
      </c>
      <c r="E40" s="5" t="s">
        <v>166</v>
      </c>
      <c r="F40" s="20" t="str">
        <f t="shared" si="12"/>
        <v>Central Gas Furnace16 SEER Central Heat Pump (HSPF = 9)MFm</v>
      </c>
      <c r="G40" s="5">
        <f t="shared" si="13"/>
        <v>-520</v>
      </c>
      <c r="H40" s="5">
        <f t="shared" si="14"/>
        <v>42.4</v>
      </c>
      <c r="I40" s="5">
        <f t="shared" si="15"/>
        <v>15</v>
      </c>
      <c r="J40" s="132">
        <f t="shared" si="16"/>
        <v>1975.64</v>
      </c>
      <c r="K40" s="132">
        <f t="shared" si="18"/>
        <v>2194.11</v>
      </c>
      <c r="L40" s="15" t="s">
        <v>506</v>
      </c>
      <c r="M40" s="5" t="s">
        <v>155</v>
      </c>
      <c r="N40" s="5" t="s">
        <v>507</v>
      </c>
      <c r="O40" s="5" t="s">
        <v>615</v>
      </c>
      <c r="P40" s="5" t="s">
        <v>616</v>
      </c>
      <c r="R40" s="5" t="s">
        <v>617</v>
      </c>
      <c r="S40" s="5" t="s">
        <v>618</v>
      </c>
      <c r="T40" s="5" t="s">
        <v>618</v>
      </c>
      <c r="U40" s="5" t="s">
        <v>381</v>
      </c>
      <c r="V40" s="5" t="s">
        <v>382</v>
      </c>
      <c r="W40" s="5" t="s">
        <v>383</v>
      </c>
      <c r="X40" s="5" t="s">
        <v>166</v>
      </c>
      <c r="Y40" s="5" t="s">
        <v>384</v>
      </c>
      <c r="Z40" s="5" t="s">
        <v>125</v>
      </c>
      <c r="AA40" s="5" t="s">
        <v>512</v>
      </c>
      <c r="AB40" s="5" t="s">
        <v>386</v>
      </c>
      <c r="AC40" s="5" t="s">
        <v>387</v>
      </c>
      <c r="AD40" s="5" t="s">
        <v>387</v>
      </c>
      <c r="AE40" s="5" t="s">
        <v>513</v>
      </c>
      <c r="AF40" s="5" t="s">
        <v>514</v>
      </c>
      <c r="AG40" s="5" t="s">
        <v>619</v>
      </c>
      <c r="AH40" s="5" t="s">
        <v>516</v>
      </c>
      <c r="AI40" s="5" t="s">
        <v>387</v>
      </c>
      <c r="AJ40" s="5" t="s">
        <v>391</v>
      </c>
      <c r="AK40" s="5">
        <v>0</v>
      </c>
      <c r="AL40" s="5">
        <v>-520</v>
      </c>
      <c r="AM40" s="5">
        <v>42.4</v>
      </c>
      <c r="AN40" s="5">
        <v>0</v>
      </c>
      <c r="AO40" s="5">
        <v>0</v>
      </c>
      <c r="AP40" s="5">
        <v>0</v>
      </c>
      <c r="AQ40" s="5">
        <v>6.79</v>
      </c>
      <c r="AR40" s="5">
        <v>211.68</v>
      </c>
      <c r="AS40" s="5">
        <v>1975.64</v>
      </c>
      <c r="AT40" s="5">
        <v>582.66999999999996</v>
      </c>
      <c r="AU40" s="5">
        <v>1611.44</v>
      </c>
      <c r="AV40" s="5">
        <v>0</v>
      </c>
      <c r="AW40" s="5">
        <v>0</v>
      </c>
      <c r="AX40" s="5">
        <v>0</v>
      </c>
      <c r="AY40" s="5" t="s">
        <v>382</v>
      </c>
      <c r="AZ40" s="5" t="s">
        <v>517</v>
      </c>
      <c r="BA40" s="5">
        <v>15</v>
      </c>
      <c r="BC40" s="5">
        <v>0</v>
      </c>
      <c r="BD40" s="5">
        <v>15</v>
      </c>
      <c r="BE40" s="5">
        <v>0</v>
      </c>
      <c r="BF40" s="5">
        <v>0</v>
      </c>
      <c r="BG40" s="5">
        <v>2010</v>
      </c>
      <c r="BH40" s="5">
        <v>284</v>
      </c>
      <c r="BI40" s="5">
        <v>0</v>
      </c>
      <c r="BJ40" s="5">
        <v>0</v>
      </c>
      <c r="BK40" s="5">
        <v>0</v>
      </c>
      <c r="BL40" s="5">
        <v>0</v>
      </c>
      <c r="BM40" s="5">
        <v>2530</v>
      </c>
      <c r="BN40" s="5">
        <v>242</v>
      </c>
      <c r="BO40" s="5" t="s">
        <v>474</v>
      </c>
      <c r="BP40" s="5" t="s">
        <v>396</v>
      </c>
      <c r="BQ40" s="5">
        <v>1</v>
      </c>
      <c r="BR40" s="5">
        <v>1</v>
      </c>
      <c r="BS40" s="5">
        <v>1</v>
      </c>
      <c r="BT40" s="5">
        <v>1</v>
      </c>
      <c r="BU40" s="5" t="s">
        <v>397</v>
      </c>
      <c r="BV40" s="5">
        <v>1</v>
      </c>
      <c r="BW40" s="5">
        <v>0</v>
      </c>
      <c r="BX40" s="5" t="s">
        <v>459</v>
      </c>
      <c r="BY40" s="5" t="s">
        <v>399</v>
      </c>
      <c r="BZ40" s="5">
        <v>0</v>
      </c>
      <c r="CA40" s="5">
        <v>685.92</v>
      </c>
      <c r="CB40" s="5">
        <v>0</v>
      </c>
      <c r="CC40" s="5">
        <v>0</v>
      </c>
      <c r="CE40" s="5">
        <v>0</v>
      </c>
      <c r="CK40" s="5" t="s">
        <v>389</v>
      </c>
      <c r="CL40" s="5" t="b">
        <v>0</v>
      </c>
      <c r="CM40" s="5" t="s">
        <v>400</v>
      </c>
      <c r="CN40" s="5" t="s">
        <v>401</v>
      </c>
      <c r="CO40" s="5">
        <v>0</v>
      </c>
      <c r="CP40" s="5">
        <v>814.49</v>
      </c>
      <c r="CQ40" s="5">
        <v>3027.38</v>
      </c>
      <c r="CR40" s="5">
        <v>1125.29</v>
      </c>
      <c r="CS40" s="5">
        <v>0.27</v>
      </c>
      <c r="CT40" s="5">
        <v>0.72</v>
      </c>
      <c r="CU40" s="5">
        <v>-310.8</v>
      </c>
      <c r="CV40" s="5">
        <v>0</v>
      </c>
      <c r="CW40" s="5">
        <v>0</v>
      </c>
      <c r="CX40" s="5">
        <v>685.92</v>
      </c>
      <c r="CZ40" s="5">
        <v>0</v>
      </c>
      <c r="DA40" s="5">
        <v>0</v>
      </c>
      <c r="DB40" s="5">
        <v>0</v>
      </c>
      <c r="DC40" s="5">
        <v>0</v>
      </c>
      <c r="DD40" s="5">
        <v>0</v>
      </c>
      <c r="DE40" s="5">
        <v>0</v>
      </c>
      <c r="DF40" s="5" t="s">
        <v>518</v>
      </c>
      <c r="DG40" s="5" t="s">
        <v>519</v>
      </c>
      <c r="DH40" s="5" t="s">
        <v>520</v>
      </c>
      <c r="DI40" s="5" t="s">
        <v>521</v>
      </c>
      <c r="DJ40" s="5" t="s">
        <v>522</v>
      </c>
      <c r="DK40" s="5" t="s">
        <v>522</v>
      </c>
      <c r="DL40" s="5" t="s">
        <v>523</v>
      </c>
      <c r="DM40" s="5" t="s">
        <v>523</v>
      </c>
      <c r="DN40" s="5" t="s">
        <v>523</v>
      </c>
      <c r="DO40" s="5" t="s">
        <v>114</v>
      </c>
      <c r="DP40" s="5" t="s">
        <v>524</v>
      </c>
      <c r="DQ40" s="5" t="s">
        <v>460</v>
      </c>
      <c r="DT40" s="5" t="s">
        <v>15</v>
      </c>
      <c r="DU40" s="5" t="s">
        <v>452</v>
      </c>
      <c r="DV40" s="5" t="s">
        <v>382</v>
      </c>
      <c r="DY40" s="5" t="s">
        <v>408</v>
      </c>
      <c r="DZ40" s="5" t="s">
        <v>620</v>
      </c>
      <c r="EA40" s="5" t="s">
        <v>155</v>
      </c>
      <c r="EB40" s="5" t="s">
        <v>410</v>
      </c>
      <c r="EC40" s="5">
        <v>45292</v>
      </c>
      <c r="EE40" s="5" t="s">
        <v>621</v>
      </c>
    </row>
    <row r="41" spans="1:135" s="5" customFormat="1" x14ac:dyDescent="0.3">
      <c r="A41" s="9">
        <f t="shared" si="17"/>
        <v>40</v>
      </c>
      <c r="B41" s="5" t="s">
        <v>505</v>
      </c>
      <c r="C41" s="5" t="s">
        <v>209</v>
      </c>
      <c r="D41" s="5" t="s">
        <v>223</v>
      </c>
      <c r="E41" s="5" t="s">
        <v>162</v>
      </c>
      <c r="F41" s="20" t="str">
        <f t="shared" si="12"/>
        <v>Central Gas Furnace16 SEER Central Heat Pump (HSPF = 9)SFm</v>
      </c>
      <c r="G41" s="5">
        <f t="shared" si="13"/>
        <v>-576</v>
      </c>
      <c r="H41" s="5">
        <f t="shared" si="14"/>
        <v>51.1</v>
      </c>
      <c r="I41" s="5">
        <f t="shared" si="15"/>
        <v>15</v>
      </c>
      <c r="J41" s="132">
        <f t="shared" si="16"/>
        <v>1975.64</v>
      </c>
      <c r="K41" s="132">
        <f t="shared" si="18"/>
        <v>2194.11</v>
      </c>
      <c r="L41" s="15" t="s">
        <v>506</v>
      </c>
      <c r="M41" s="5" t="s">
        <v>155</v>
      </c>
      <c r="N41" s="5" t="s">
        <v>507</v>
      </c>
      <c r="O41" s="5" t="s">
        <v>615</v>
      </c>
      <c r="P41" s="5" t="s">
        <v>622</v>
      </c>
      <c r="R41" s="5" t="s">
        <v>623</v>
      </c>
      <c r="S41" s="5" t="s">
        <v>618</v>
      </c>
      <c r="T41" s="5" t="s">
        <v>618</v>
      </c>
      <c r="U41" s="5" t="s">
        <v>381</v>
      </c>
      <c r="V41" s="5" t="s">
        <v>382</v>
      </c>
      <c r="W41" s="5" t="s">
        <v>383</v>
      </c>
      <c r="X41" s="5" t="s">
        <v>162</v>
      </c>
      <c r="Y41" s="5" t="s">
        <v>384</v>
      </c>
      <c r="Z41" s="5" t="s">
        <v>125</v>
      </c>
      <c r="AA41" s="5" t="s">
        <v>512</v>
      </c>
      <c r="AB41" s="5" t="s">
        <v>386</v>
      </c>
      <c r="AC41" s="5" t="s">
        <v>387</v>
      </c>
      <c r="AD41" s="5" t="s">
        <v>387</v>
      </c>
      <c r="AE41" s="5" t="s">
        <v>513</v>
      </c>
      <c r="AF41" s="5" t="s">
        <v>514</v>
      </c>
      <c r="AG41" s="5" t="s">
        <v>619</v>
      </c>
      <c r="AH41" s="5" t="s">
        <v>516</v>
      </c>
      <c r="AI41" s="5" t="s">
        <v>387</v>
      </c>
      <c r="AJ41" s="5" t="s">
        <v>391</v>
      </c>
      <c r="AK41" s="5">
        <v>0</v>
      </c>
      <c r="AL41" s="5">
        <v>-576</v>
      </c>
      <c r="AM41" s="5">
        <v>51.1</v>
      </c>
      <c r="AN41" s="5">
        <v>0</v>
      </c>
      <c r="AO41" s="5">
        <v>0</v>
      </c>
      <c r="AP41" s="5">
        <v>0</v>
      </c>
      <c r="AQ41" s="5">
        <v>6.79</v>
      </c>
      <c r="AR41" s="5">
        <v>211.68</v>
      </c>
      <c r="AS41" s="5">
        <v>1975.64</v>
      </c>
      <c r="AT41" s="5">
        <v>582.66999999999996</v>
      </c>
      <c r="AU41" s="5">
        <v>1611.44</v>
      </c>
      <c r="AV41" s="5">
        <v>0</v>
      </c>
      <c r="AW41" s="5">
        <v>0</v>
      </c>
      <c r="AX41" s="5">
        <v>0</v>
      </c>
      <c r="AY41" s="5" t="s">
        <v>382</v>
      </c>
      <c r="AZ41" s="5" t="s">
        <v>517</v>
      </c>
      <c r="BA41" s="5">
        <v>15</v>
      </c>
      <c r="BC41" s="5">
        <v>0</v>
      </c>
      <c r="BD41" s="5">
        <v>15</v>
      </c>
      <c r="BE41" s="5">
        <v>0</v>
      </c>
      <c r="BF41" s="5">
        <v>0</v>
      </c>
      <c r="BG41" s="5">
        <v>1680</v>
      </c>
      <c r="BH41" s="5">
        <v>109</v>
      </c>
      <c r="BI41" s="5">
        <v>0</v>
      </c>
      <c r="BJ41" s="5">
        <v>0</v>
      </c>
      <c r="BK41" s="5">
        <v>0</v>
      </c>
      <c r="BL41" s="5">
        <v>0</v>
      </c>
      <c r="BM41" s="5">
        <v>2260</v>
      </c>
      <c r="BN41" s="5">
        <v>58.2</v>
      </c>
      <c r="BO41" s="5" t="s">
        <v>474</v>
      </c>
      <c r="BP41" s="5" t="s">
        <v>396</v>
      </c>
      <c r="BQ41" s="5">
        <v>1</v>
      </c>
      <c r="BR41" s="5">
        <v>1</v>
      </c>
      <c r="BS41" s="5">
        <v>1</v>
      </c>
      <c r="BT41" s="5">
        <v>1</v>
      </c>
      <c r="BU41" s="5" t="s">
        <v>397</v>
      </c>
      <c r="BV41" s="5">
        <v>1</v>
      </c>
      <c r="BW41" s="5">
        <v>0</v>
      </c>
      <c r="BX41" s="5" t="s">
        <v>459</v>
      </c>
      <c r="BY41" s="5" t="s">
        <v>399</v>
      </c>
      <c r="BZ41" s="5">
        <v>0</v>
      </c>
      <c r="CA41" s="5">
        <v>685.92</v>
      </c>
      <c r="CB41" s="5">
        <v>0</v>
      </c>
      <c r="CC41" s="5">
        <v>0</v>
      </c>
      <c r="CE41" s="5">
        <v>0</v>
      </c>
      <c r="CK41" s="5" t="s">
        <v>389</v>
      </c>
      <c r="CL41" s="5" t="b">
        <v>0</v>
      </c>
      <c r="CM41" s="5" t="s">
        <v>400</v>
      </c>
      <c r="CN41" s="5" t="s">
        <v>401</v>
      </c>
      <c r="CO41" s="5">
        <v>0</v>
      </c>
      <c r="CP41" s="5">
        <v>981.61</v>
      </c>
      <c r="CQ41" s="5">
        <v>3074.7</v>
      </c>
      <c r="CR41" s="5">
        <v>1172.6099999999999</v>
      </c>
      <c r="CS41" s="5">
        <v>0.32</v>
      </c>
      <c r="CT41" s="5">
        <v>0.84</v>
      </c>
      <c r="CU41" s="5">
        <v>-191</v>
      </c>
      <c r="CV41" s="5">
        <v>0</v>
      </c>
      <c r="CW41" s="5">
        <v>0</v>
      </c>
      <c r="CX41" s="5">
        <v>685.92</v>
      </c>
      <c r="CZ41" s="5">
        <v>0</v>
      </c>
      <c r="DA41" s="5">
        <v>0</v>
      </c>
      <c r="DB41" s="5">
        <v>0</v>
      </c>
      <c r="DC41" s="5">
        <v>0</v>
      </c>
      <c r="DD41" s="5">
        <v>0</v>
      </c>
      <c r="DE41" s="5">
        <v>0</v>
      </c>
      <c r="DF41" s="5" t="s">
        <v>518</v>
      </c>
      <c r="DG41" s="5" t="s">
        <v>519</v>
      </c>
      <c r="DH41" s="5" t="s">
        <v>520</v>
      </c>
      <c r="DI41" s="5" t="s">
        <v>521</v>
      </c>
      <c r="DJ41" s="5" t="s">
        <v>522</v>
      </c>
      <c r="DK41" s="5" t="s">
        <v>522</v>
      </c>
      <c r="DL41" s="5" t="s">
        <v>523</v>
      </c>
      <c r="DM41" s="5" t="s">
        <v>523</v>
      </c>
      <c r="DN41" s="5" t="s">
        <v>523</v>
      </c>
      <c r="DO41" s="5" t="s">
        <v>114</v>
      </c>
      <c r="DP41" s="5" t="s">
        <v>524</v>
      </c>
      <c r="DQ41" s="5" t="s">
        <v>460</v>
      </c>
      <c r="DT41" s="5" t="s">
        <v>15</v>
      </c>
      <c r="DU41" s="5" t="s">
        <v>452</v>
      </c>
      <c r="DV41" s="5" t="s">
        <v>382</v>
      </c>
      <c r="DY41" s="5" t="s">
        <v>408</v>
      </c>
      <c r="DZ41" s="5" t="s">
        <v>620</v>
      </c>
      <c r="EA41" s="5" t="s">
        <v>155</v>
      </c>
      <c r="EB41" s="5" t="s">
        <v>410</v>
      </c>
      <c r="EC41" s="5">
        <v>45292</v>
      </c>
      <c r="EE41" s="5" t="s">
        <v>624</v>
      </c>
    </row>
    <row r="42" spans="1:135" s="5" customFormat="1" x14ac:dyDescent="0.3">
      <c r="A42" s="9">
        <f t="shared" si="17"/>
        <v>41</v>
      </c>
      <c r="B42" s="5" t="s">
        <v>505</v>
      </c>
      <c r="C42" s="5" t="s">
        <v>209</v>
      </c>
      <c r="D42" s="5" t="s">
        <v>224</v>
      </c>
      <c r="E42" s="5" t="s">
        <v>166</v>
      </c>
      <c r="F42" s="20" t="str">
        <f t="shared" si="12"/>
        <v>Central Gas Furnace17 SEER Central Heat Pump (HSPF = 9.4)MFm</v>
      </c>
      <c r="G42" s="5">
        <f t="shared" si="13"/>
        <v>-507</v>
      </c>
      <c r="H42" s="5">
        <f t="shared" si="14"/>
        <v>42.4</v>
      </c>
      <c r="I42" s="5">
        <f t="shared" si="15"/>
        <v>15</v>
      </c>
      <c r="J42" s="132">
        <f t="shared" si="16"/>
        <v>2216.8200000000002</v>
      </c>
      <c r="K42" s="132">
        <f t="shared" si="18"/>
        <v>2435.29</v>
      </c>
      <c r="L42" s="15" t="s">
        <v>506</v>
      </c>
      <c r="M42" s="5" t="s">
        <v>155</v>
      </c>
      <c r="N42" s="5" t="s">
        <v>507</v>
      </c>
      <c r="O42" s="5" t="s">
        <v>625</v>
      </c>
      <c r="P42" s="5" t="s">
        <v>616</v>
      </c>
      <c r="R42" s="5" t="s">
        <v>626</v>
      </c>
      <c r="S42" s="5" t="s">
        <v>618</v>
      </c>
      <c r="T42" s="5" t="s">
        <v>618</v>
      </c>
      <c r="U42" s="5" t="s">
        <v>381</v>
      </c>
      <c r="V42" s="5" t="s">
        <v>382</v>
      </c>
      <c r="W42" s="5" t="s">
        <v>383</v>
      </c>
      <c r="X42" s="5" t="s">
        <v>166</v>
      </c>
      <c r="Y42" s="5" t="s">
        <v>384</v>
      </c>
      <c r="Z42" s="5" t="s">
        <v>125</v>
      </c>
      <c r="AA42" s="5" t="s">
        <v>512</v>
      </c>
      <c r="AB42" s="5" t="s">
        <v>386</v>
      </c>
      <c r="AC42" s="5" t="s">
        <v>387</v>
      </c>
      <c r="AD42" s="5" t="s">
        <v>387</v>
      </c>
      <c r="AE42" s="5" t="s">
        <v>513</v>
      </c>
      <c r="AF42" s="5" t="s">
        <v>531</v>
      </c>
      <c r="AG42" s="5" t="s">
        <v>619</v>
      </c>
      <c r="AH42" s="5" t="s">
        <v>516</v>
      </c>
      <c r="AI42" s="5" t="s">
        <v>387</v>
      </c>
      <c r="AJ42" s="5" t="s">
        <v>391</v>
      </c>
      <c r="AK42" s="5">
        <v>0</v>
      </c>
      <c r="AL42" s="5">
        <v>-507</v>
      </c>
      <c r="AM42" s="5">
        <v>42.4</v>
      </c>
      <c r="AN42" s="5">
        <v>0</v>
      </c>
      <c r="AO42" s="5">
        <v>0</v>
      </c>
      <c r="AP42" s="5">
        <v>0</v>
      </c>
      <c r="AQ42" s="5">
        <v>6.79</v>
      </c>
      <c r="AR42" s="5">
        <v>211.68</v>
      </c>
      <c r="AS42" s="5">
        <v>2216.8200000000002</v>
      </c>
      <c r="AT42" s="5">
        <v>582.66999999999996</v>
      </c>
      <c r="AU42" s="5">
        <v>1852.62</v>
      </c>
      <c r="AV42" s="5">
        <v>0</v>
      </c>
      <c r="AW42" s="5">
        <v>0</v>
      </c>
      <c r="AX42" s="5">
        <v>0</v>
      </c>
      <c r="AY42" s="5" t="s">
        <v>382</v>
      </c>
      <c r="AZ42" s="5" t="s">
        <v>517</v>
      </c>
      <c r="BA42" s="5">
        <v>15</v>
      </c>
      <c r="BC42" s="5">
        <v>0</v>
      </c>
      <c r="BD42" s="5">
        <v>15</v>
      </c>
      <c r="BE42" s="5">
        <v>0</v>
      </c>
      <c r="BF42" s="5">
        <v>0</v>
      </c>
      <c r="BG42" s="5">
        <v>2010</v>
      </c>
      <c r="BH42" s="5">
        <v>284</v>
      </c>
      <c r="BI42" s="5">
        <v>0</v>
      </c>
      <c r="BJ42" s="5">
        <v>0</v>
      </c>
      <c r="BK42" s="5">
        <v>0</v>
      </c>
      <c r="BL42" s="5">
        <v>0</v>
      </c>
      <c r="BM42" s="5">
        <v>2510</v>
      </c>
      <c r="BN42" s="5">
        <v>242</v>
      </c>
      <c r="BO42" s="5" t="s">
        <v>474</v>
      </c>
      <c r="BP42" s="5" t="s">
        <v>396</v>
      </c>
      <c r="BQ42" s="5">
        <v>1</v>
      </c>
      <c r="BR42" s="5">
        <v>1</v>
      </c>
      <c r="BS42" s="5">
        <v>1</v>
      </c>
      <c r="BT42" s="5">
        <v>1</v>
      </c>
      <c r="BU42" s="5" t="s">
        <v>397</v>
      </c>
      <c r="BV42" s="5">
        <v>1</v>
      </c>
      <c r="BW42" s="5">
        <v>0</v>
      </c>
      <c r="BX42" s="5" t="s">
        <v>459</v>
      </c>
      <c r="BY42" s="5" t="s">
        <v>399</v>
      </c>
      <c r="BZ42" s="5">
        <v>0</v>
      </c>
      <c r="CA42" s="5">
        <v>685.92</v>
      </c>
      <c r="CB42" s="5">
        <v>0</v>
      </c>
      <c r="CC42" s="5">
        <v>0</v>
      </c>
      <c r="CE42" s="5">
        <v>0</v>
      </c>
      <c r="CK42" s="5" t="s">
        <v>389</v>
      </c>
      <c r="CL42" s="5" t="b">
        <v>0</v>
      </c>
      <c r="CM42" s="5" t="s">
        <v>400</v>
      </c>
      <c r="CN42" s="5" t="s">
        <v>401</v>
      </c>
      <c r="CO42" s="5">
        <v>0</v>
      </c>
      <c r="CP42" s="5">
        <v>814.49</v>
      </c>
      <c r="CQ42" s="5">
        <v>3248.6</v>
      </c>
      <c r="CR42" s="5">
        <v>1114.31</v>
      </c>
      <c r="CS42" s="5">
        <v>0.25</v>
      </c>
      <c r="CT42" s="5">
        <v>0.73</v>
      </c>
      <c r="CU42" s="5">
        <v>-299.82</v>
      </c>
      <c r="CV42" s="5">
        <v>0</v>
      </c>
      <c r="CW42" s="5">
        <v>0</v>
      </c>
      <c r="CX42" s="5">
        <v>685.92</v>
      </c>
      <c r="CZ42" s="5">
        <v>0</v>
      </c>
      <c r="DA42" s="5">
        <v>0</v>
      </c>
      <c r="DB42" s="5">
        <v>0</v>
      </c>
      <c r="DC42" s="5">
        <v>0</v>
      </c>
      <c r="DD42" s="5">
        <v>0</v>
      </c>
      <c r="DE42" s="5">
        <v>0</v>
      </c>
      <c r="DF42" s="5" t="s">
        <v>532</v>
      </c>
      <c r="DG42" s="5" t="s">
        <v>519</v>
      </c>
      <c r="DH42" s="5" t="s">
        <v>520</v>
      </c>
      <c r="DI42" s="5" t="s">
        <v>521</v>
      </c>
      <c r="DJ42" s="5" t="s">
        <v>522</v>
      </c>
      <c r="DK42" s="5" t="s">
        <v>522</v>
      </c>
      <c r="DL42" s="5" t="s">
        <v>523</v>
      </c>
      <c r="DM42" s="5" t="s">
        <v>523</v>
      </c>
      <c r="DN42" s="5" t="s">
        <v>523</v>
      </c>
      <c r="DO42" s="5" t="s">
        <v>114</v>
      </c>
      <c r="DP42" s="5" t="s">
        <v>524</v>
      </c>
      <c r="DQ42" s="5" t="s">
        <v>460</v>
      </c>
      <c r="DT42" s="5" t="s">
        <v>15</v>
      </c>
      <c r="DU42" s="5" t="s">
        <v>452</v>
      </c>
      <c r="DV42" s="5" t="s">
        <v>382</v>
      </c>
      <c r="DY42" s="5" t="s">
        <v>408</v>
      </c>
      <c r="DZ42" s="5" t="s">
        <v>627</v>
      </c>
      <c r="EA42" s="5" t="s">
        <v>155</v>
      </c>
      <c r="EB42" s="5" t="s">
        <v>410</v>
      </c>
      <c r="EC42" s="5">
        <v>45292</v>
      </c>
      <c r="EE42" s="5" t="s">
        <v>628</v>
      </c>
    </row>
    <row r="43" spans="1:135" s="5" customFormat="1" x14ac:dyDescent="0.3">
      <c r="A43" s="9">
        <f t="shared" si="17"/>
        <v>42</v>
      </c>
      <c r="B43" s="5" t="s">
        <v>505</v>
      </c>
      <c r="C43" s="5" t="s">
        <v>209</v>
      </c>
      <c r="D43" s="5" t="s">
        <v>224</v>
      </c>
      <c r="E43" s="5" t="s">
        <v>162</v>
      </c>
      <c r="F43" s="20" t="str">
        <f t="shared" si="12"/>
        <v>Central Gas Furnace17 SEER Central Heat Pump (HSPF = 9.4)SFm</v>
      </c>
      <c r="G43" s="5">
        <f t="shared" si="13"/>
        <v>-554</v>
      </c>
      <c r="H43" s="5">
        <f t="shared" si="14"/>
        <v>51.1</v>
      </c>
      <c r="I43" s="5">
        <f t="shared" si="15"/>
        <v>15</v>
      </c>
      <c r="J43" s="132">
        <f t="shared" si="16"/>
        <v>2216.8200000000002</v>
      </c>
      <c r="K43" s="132">
        <f t="shared" si="18"/>
        <v>2435.29</v>
      </c>
      <c r="L43" s="15" t="s">
        <v>506</v>
      </c>
      <c r="M43" s="5" t="s">
        <v>155</v>
      </c>
      <c r="N43" s="5" t="s">
        <v>507</v>
      </c>
      <c r="O43" s="5" t="s">
        <v>625</v>
      </c>
      <c r="P43" s="5" t="s">
        <v>622</v>
      </c>
      <c r="R43" s="5" t="s">
        <v>629</v>
      </c>
      <c r="S43" s="5" t="s">
        <v>618</v>
      </c>
      <c r="T43" s="5" t="s">
        <v>618</v>
      </c>
      <c r="U43" s="5" t="s">
        <v>381</v>
      </c>
      <c r="V43" s="5" t="s">
        <v>382</v>
      </c>
      <c r="W43" s="5" t="s">
        <v>383</v>
      </c>
      <c r="X43" s="5" t="s">
        <v>162</v>
      </c>
      <c r="Y43" s="5" t="s">
        <v>384</v>
      </c>
      <c r="Z43" s="5" t="s">
        <v>125</v>
      </c>
      <c r="AA43" s="5" t="s">
        <v>512</v>
      </c>
      <c r="AB43" s="5" t="s">
        <v>386</v>
      </c>
      <c r="AC43" s="5" t="s">
        <v>387</v>
      </c>
      <c r="AD43" s="5" t="s">
        <v>387</v>
      </c>
      <c r="AE43" s="5" t="s">
        <v>513</v>
      </c>
      <c r="AF43" s="5" t="s">
        <v>531</v>
      </c>
      <c r="AG43" s="5" t="s">
        <v>619</v>
      </c>
      <c r="AH43" s="5" t="s">
        <v>516</v>
      </c>
      <c r="AI43" s="5" t="s">
        <v>387</v>
      </c>
      <c r="AJ43" s="5" t="s">
        <v>391</v>
      </c>
      <c r="AK43" s="5">
        <v>0</v>
      </c>
      <c r="AL43" s="5">
        <v>-554</v>
      </c>
      <c r="AM43" s="5">
        <v>51.1</v>
      </c>
      <c r="AN43" s="5">
        <v>0</v>
      </c>
      <c r="AO43" s="5">
        <v>0</v>
      </c>
      <c r="AP43" s="5">
        <v>0</v>
      </c>
      <c r="AQ43" s="5">
        <v>6.79</v>
      </c>
      <c r="AR43" s="5">
        <v>211.68</v>
      </c>
      <c r="AS43" s="5">
        <v>2216.8200000000002</v>
      </c>
      <c r="AT43" s="5">
        <v>582.66999999999996</v>
      </c>
      <c r="AU43" s="5">
        <v>1852.62</v>
      </c>
      <c r="AV43" s="5">
        <v>0</v>
      </c>
      <c r="AW43" s="5">
        <v>0</v>
      </c>
      <c r="AX43" s="5">
        <v>0</v>
      </c>
      <c r="AY43" s="5" t="s">
        <v>382</v>
      </c>
      <c r="AZ43" s="5" t="s">
        <v>517</v>
      </c>
      <c r="BA43" s="5">
        <v>15</v>
      </c>
      <c r="BC43" s="5">
        <v>0</v>
      </c>
      <c r="BD43" s="5">
        <v>15</v>
      </c>
      <c r="BE43" s="5">
        <v>0</v>
      </c>
      <c r="BF43" s="5">
        <v>0</v>
      </c>
      <c r="BG43" s="5">
        <v>1680</v>
      </c>
      <c r="BH43" s="5">
        <v>109</v>
      </c>
      <c r="BI43" s="5">
        <v>0</v>
      </c>
      <c r="BJ43" s="5">
        <v>0</v>
      </c>
      <c r="BK43" s="5">
        <v>0</v>
      </c>
      <c r="BL43" s="5">
        <v>0</v>
      </c>
      <c r="BM43" s="5">
        <v>2230</v>
      </c>
      <c r="BN43" s="5">
        <v>58.2</v>
      </c>
      <c r="BO43" s="5" t="s">
        <v>474</v>
      </c>
      <c r="BP43" s="5" t="s">
        <v>396</v>
      </c>
      <c r="BQ43" s="5">
        <v>1</v>
      </c>
      <c r="BR43" s="5">
        <v>1</v>
      </c>
      <c r="BS43" s="5">
        <v>1</v>
      </c>
      <c r="BT43" s="5">
        <v>1</v>
      </c>
      <c r="BU43" s="5" t="s">
        <v>397</v>
      </c>
      <c r="BV43" s="5">
        <v>1</v>
      </c>
      <c r="BW43" s="5">
        <v>0</v>
      </c>
      <c r="BX43" s="5" t="s">
        <v>459</v>
      </c>
      <c r="BY43" s="5" t="s">
        <v>399</v>
      </c>
      <c r="BZ43" s="5">
        <v>0</v>
      </c>
      <c r="CA43" s="5">
        <v>685.92</v>
      </c>
      <c r="CB43" s="5">
        <v>0</v>
      </c>
      <c r="CC43" s="5">
        <v>0</v>
      </c>
      <c r="CE43" s="5">
        <v>0</v>
      </c>
      <c r="CK43" s="5" t="s">
        <v>389</v>
      </c>
      <c r="CL43" s="5" t="b">
        <v>0</v>
      </c>
      <c r="CM43" s="5" t="s">
        <v>400</v>
      </c>
      <c r="CN43" s="5" t="s">
        <v>401</v>
      </c>
      <c r="CO43" s="5">
        <v>0</v>
      </c>
      <c r="CP43" s="5">
        <v>981.61</v>
      </c>
      <c r="CQ43" s="5">
        <v>3288.31</v>
      </c>
      <c r="CR43" s="5">
        <v>1154.02</v>
      </c>
      <c r="CS43" s="5">
        <v>0.3</v>
      </c>
      <c r="CT43" s="5">
        <v>0.85</v>
      </c>
      <c r="CU43" s="5">
        <v>-172.41</v>
      </c>
      <c r="CV43" s="5">
        <v>0</v>
      </c>
      <c r="CW43" s="5">
        <v>0</v>
      </c>
      <c r="CX43" s="5">
        <v>685.92</v>
      </c>
      <c r="CZ43" s="5">
        <v>0</v>
      </c>
      <c r="DA43" s="5">
        <v>0</v>
      </c>
      <c r="DB43" s="5">
        <v>0</v>
      </c>
      <c r="DC43" s="5">
        <v>0</v>
      </c>
      <c r="DD43" s="5">
        <v>0</v>
      </c>
      <c r="DE43" s="5">
        <v>0</v>
      </c>
      <c r="DF43" s="5" t="s">
        <v>532</v>
      </c>
      <c r="DG43" s="5" t="s">
        <v>519</v>
      </c>
      <c r="DH43" s="5" t="s">
        <v>520</v>
      </c>
      <c r="DI43" s="5" t="s">
        <v>521</v>
      </c>
      <c r="DJ43" s="5" t="s">
        <v>522</v>
      </c>
      <c r="DK43" s="5" t="s">
        <v>522</v>
      </c>
      <c r="DL43" s="5" t="s">
        <v>523</v>
      </c>
      <c r="DM43" s="5" t="s">
        <v>523</v>
      </c>
      <c r="DN43" s="5" t="s">
        <v>523</v>
      </c>
      <c r="DO43" s="5" t="s">
        <v>114</v>
      </c>
      <c r="DP43" s="5" t="s">
        <v>524</v>
      </c>
      <c r="DQ43" s="5" t="s">
        <v>460</v>
      </c>
      <c r="DT43" s="5" t="s">
        <v>15</v>
      </c>
      <c r="DU43" s="5" t="s">
        <v>452</v>
      </c>
      <c r="DV43" s="5" t="s">
        <v>382</v>
      </c>
      <c r="DY43" s="5" t="s">
        <v>408</v>
      </c>
      <c r="DZ43" s="5" t="s">
        <v>627</v>
      </c>
      <c r="EA43" s="5" t="s">
        <v>155</v>
      </c>
      <c r="EB43" s="5" t="s">
        <v>410</v>
      </c>
      <c r="EC43" s="5">
        <v>45292</v>
      </c>
      <c r="EE43" s="5" t="s">
        <v>630</v>
      </c>
    </row>
    <row r="44" spans="1:135" s="5" customFormat="1" x14ac:dyDescent="0.3">
      <c r="A44" s="9">
        <f t="shared" si="17"/>
        <v>43</v>
      </c>
      <c r="B44" s="5" t="s">
        <v>505</v>
      </c>
      <c r="C44" s="5" t="s">
        <v>209</v>
      </c>
      <c r="D44" s="5" t="s">
        <v>225</v>
      </c>
      <c r="E44" s="5" t="s">
        <v>166</v>
      </c>
      <c r="F44" s="20" t="str">
        <f t="shared" si="12"/>
        <v>Central Gas Furnace18 SEER Central Heat Pump (HSPF = 9.5)MFm</v>
      </c>
      <c r="G44" s="5">
        <f t="shared" si="13"/>
        <v>-500</v>
      </c>
      <c r="H44" s="5">
        <f t="shared" si="14"/>
        <v>42.4</v>
      </c>
      <c r="I44" s="5">
        <f t="shared" si="15"/>
        <v>15</v>
      </c>
      <c r="J44" s="132">
        <f t="shared" si="16"/>
        <v>2458.0100000000002</v>
      </c>
      <c r="K44" s="132">
        <f t="shared" si="18"/>
        <v>2676.48</v>
      </c>
      <c r="L44" s="15" t="s">
        <v>506</v>
      </c>
      <c r="M44" s="5" t="s">
        <v>155</v>
      </c>
      <c r="N44" s="5" t="s">
        <v>507</v>
      </c>
      <c r="O44" s="5" t="s">
        <v>631</v>
      </c>
      <c r="P44" s="5" t="s">
        <v>616</v>
      </c>
      <c r="R44" s="5" t="s">
        <v>632</v>
      </c>
      <c r="S44" s="5" t="s">
        <v>618</v>
      </c>
      <c r="T44" s="5" t="s">
        <v>618</v>
      </c>
      <c r="U44" s="5" t="s">
        <v>381</v>
      </c>
      <c r="V44" s="5" t="s">
        <v>382</v>
      </c>
      <c r="W44" s="5" t="s">
        <v>383</v>
      </c>
      <c r="X44" s="5" t="s">
        <v>166</v>
      </c>
      <c r="Y44" s="5" t="s">
        <v>384</v>
      </c>
      <c r="Z44" s="5" t="s">
        <v>125</v>
      </c>
      <c r="AA44" s="5" t="s">
        <v>512</v>
      </c>
      <c r="AB44" s="5" t="s">
        <v>386</v>
      </c>
      <c r="AC44" s="5" t="s">
        <v>387</v>
      </c>
      <c r="AD44" s="5" t="s">
        <v>387</v>
      </c>
      <c r="AE44" s="5" t="s">
        <v>513</v>
      </c>
      <c r="AF44" s="5" t="s">
        <v>539</v>
      </c>
      <c r="AG44" s="5" t="s">
        <v>619</v>
      </c>
      <c r="AH44" s="5" t="s">
        <v>516</v>
      </c>
      <c r="AI44" s="5" t="s">
        <v>387</v>
      </c>
      <c r="AJ44" s="5" t="s">
        <v>391</v>
      </c>
      <c r="AK44" s="5">
        <v>0</v>
      </c>
      <c r="AL44" s="5">
        <v>-500</v>
      </c>
      <c r="AM44" s="5">
        <v>42.4</v>
      </c>
      <c r="AN44" s="5">
        <v>0</v>
      </c>
      <c r="AO44" s="5">
        <v>0</v>
      </c>
      <c r="AP44" s="5">
        <v>0</v>
      </c>
      <c r="AQ44" s="5">
        <v>6.79</v>
      </c>
      <c r="AR44" s="5">
        <v>211.68</v>
      </c>
      <c r="AS44" s="5">
        <v>2458.0100000000002</v>
      </c>
      <c r="AT44" s="5">
        <v>582.66999999999996</v>
      </c>
      <c r="AU44" s="5">
        <v>2093.81</v>
      </c>
      <c r="AV44" s="5">
        <v>0</v>
      </c>
      <c r="AW44" s="5">
        <v>0</v>
      </c>
      <c r="AX44" s="5">
        <v>0</v>
      </c>
      <c r="AY44" s="5" t="s">
        <v>382</v>
      </c>
      <c r="AZ44" s="5" t="s">
        <v>517</v>
      </c>
      <c r="BA44" s="5">
        <v>15</v>
      </c>
      <c r="BC44" s="5">
        <v>0</v>
      </c>
      <c r="BD44" s="5">
        <v>15</v>
      </c>
      <c r="BE44" s="5">
        <v>0</v>
      </c>
      <c r="BF44" s="5">
        <v>0</v>
      </c>
      <c r="BG44" s="5">
        <v>2010</v>
      </c>
      <c r="BH44" s="5">
        <v>284</v>
      </c>
      <c r="BI44" s="5">
        <v>0</v>
      </c>
      <c r="BJ44" s="5">
        <v>0</v>
      </c>
      <c r="BK44" s="5">
        <v>0</v>
      </c>
      <c r="BL44" s="5">
        <v>0</v>
      </c>
      <c r="BM44" s="5">
        <v>2510</v>
      </c>
      <c r="BN44" s="5">
        <v>242</v>
      </c>
      <c r="BO44" s="5" t="s">
        <v>474</v>
      </c>
      <c r="BP44" s="5" t="s">
        <v>396</v>
      </c>
      <c r="BQ44" s="5">
        <v>1</v>
      </c>
      <c r="BR44" s="5">
        <v>1</v>
      </c>
      <c r="BS44" s="5">
        <v>1</v>
      </c>
      <c r="BT44" s="5">
        <v>1</v>
      </c>
      <c r="BU44" s="5" t="s">
        <v>397</v>
      </c>
      <c r="BV44" s="5">
        <v>1</v>
      </c>
      <c r="BW44" s="5">
        <v>0</v>
      </c>
      <c r="BX44" s="5" t="s">
        <v>459</v>
      </c>
      <c r="BY44" s="5" t="s">
        <v>399</v>
      </c>
      <c r="BZ44" s="5">
        <v>0</v>
      </c>
      <c r="CA44" s="5">
        <v>685.92</v>
      </c>
      <c r="CB44" s="5">
        <v>0</v>
      </c>
      <c r="CC44" s="5">
        <v>0</v>
      </c>
      <c r="CE44" s="5">
        <v>0</v>
      </c>
      <c r="CK44" s="5" t="s">
        <v>389</v>
      </c>
      <c r="CL44" s="5" t="b">
        <v>0</v>
      </c>
      <c r="CM44" s="5" t="s">
        <v>400</v>
      </c>
      <c r="CN44" s="5" t="s">
        <v>401</v>
      </c>
      <c r="CO44" s="5">
        <v>0</v>
      </c>
      <c r="CP44" s="5">
        <v>814.49</v>
      </c>
      <c r="CQ44" s="5">
        <v>3474.9</v>
      </c>
      <c r="CR44" s="5">
        <v>1108.3900000000001</v>
      </c>
      <c r="CS44" s="5">
        <v>0.23</v>
      </c>
      <c r="CT44" s="5">
        <v>0.73</v>
      </c>
      <c r="CU44" s="5">
        <v>-293.89999999999998</v>
      </c>
      <c r="CV44" s="5">
        <v>0</v>
      </c>
      <c r="CW44" s="5">
        <v>0</v>
      </c>
      <c r="CX44" s="5">
        <v>685.92</v>
      </c>
      <c r="CZ44" s="5">
        <v>0</v>
      </c>
      <c r="DA44" s="5">
        <v>0</v>
      </c>
      <c r="DB44" s="5">
        <v>0</v>
      </c>
      <c r="DC44" s="5">
        <v>0</v>
      </c>
      <c r="DD44" s="5">
        <v>0</v>
      </c>
      <c r="DE44" s="5">
        <v>0</v>
      </c>
      <c r="DF44" s="5" t="s">
        <v>540</v>
      </c>
      <c r="DG44" s="5" t="s">
        <v>519</v>
      </c>
      <c r="DH44" s="5" t="s">
        <v>520</v>
      </c>
      <c r="DI44" s="5" t="s">
        <v>521</v>
      </c>
      <c r="DJ44" s="5" t="s">
        <v>522</v>
      </c>
      <c r="DK44" s="5" t="s">
        <v>522</v>
      </c>
      <c r="DL44" s="5" t="s">
        <v>523</v>
      </c>
      <c r="DM44" s="5" t="s">
        <v>523</v>
      </c>
      <c r="DN44" s="5" t="s">
        <v>523</v>
      </c>
      <c r="DO44" s="5" t="s">
        <v>114</v>
      </c>
      <c r="DP44" s="5" t="s">
        <v>524</v>
      </c>
      <c r="DQ44" s="5" t="s">
        <v>460</v>
      </c>
      <c r="DT44" s="5" t="s">
        <v>15</v>
      </c>
      <c r="DU44" s="5" t="s">
        <v>452</v>
      </c>
      <c r="DV44" s="5" t="s">
        <v>382</v>
      </c>
      <c r="DY44" s="5" t="s">
        <v>408</v>
      </c>
      <c r="DZ44" s="5" t="s">
        <v>633</v>
      </c>
      <c r="EA44" s="5" t="s">
        <v>155</v>
      </c>
      <c r="EB44" s="5" t="s">
        <v>410</v>
      </c>
      <c r="EC44" s="5">
        <v>45292</v>
      </c>
      <c r="EE44" s="5" t="s">
        <v>634</v>
      </c>
    </row>
    <row r="45" spans="1:135" s="5" customFormat="1" x14ac:dyDescent="0.3">
      <c r="A45" s="9">
        <f t="shared" si="17"/>
        <v>44</v>
      </c>
      <c r="B45" s="5" t="s">
        <v>505</v>
      </c>
      <c r="C45" s="5" t="s">
        <v>209</v>
      </c>
      <c r="D45" s="5" t="s">
        <v>225</v>
      </c>
      <c r="E45" s="5" t="s">
        <v>162</v>
      </c>
      <c r="F45" s="20" t="str">
        <f t="shared" si="12"/>
        <v>Central Gas Furnace18 SEER Central Heat Pump (HSPF = 9.5)SFm</v>
      </c>
      <c r="G45" s="5">
        <f t="shared" si="13"/>
        <v>-549</v>
      </c>
      <c r="H45" s="5">
        <f t="shared" si="14"/>
        <v>51.1</v>
      </c>
      <c r="I45" s="5">
        <f t="shared" si="15"/>
        <v>15</v>
      </c>
      <c r="J45" s="132">
        <f t="shared" si="16"/>
        <v>2458.0100000000002</v>
      </c>
      <c r="K45" s="132">
        <f t="shared" si="18"/>
        <v>2676.48</v>
      </c>
      <c r="L45" s="15" t="s">
        <v>506</v>
      </c>
      <c r="M45" s="5" t="s">
        <v>155</v>
      </c>
      <c r="N45" s="5" t="s">
        <v>507</v>
      </c>
      <c r="O45" s="5" t="s">
        <v>631</v>
      </c>
      <c r="P45" s="5" t="s">
        <v>622</v>
      </c>
      <c r="R45" s="5" t="s">
        <v>635</v>
      </c>
      <c r="S45" s="5" t="s">
        <v>618</v>
      </c>
      <c r="T45" s="5" t="s">
        <v>618</v>
      </c>
      <c r="U45" s="5" t="s">
        <v>381</v>
      </c>
      <c r="V45" s="5" t="s">
        <v>382</v>
      </c>
      <c r="W45" s="5" t="s">
        <v>383</v>
      </c>
      <c r="X45" s="5" t="s">
        <v>162</v>
      </c>
      <c r="Y45" s="5" t="s">
        <v>384</v>
      </c>
      <c r="Z45" s="5" t="s">
        <v>125</v>
      </c>
      <c r="AA45" s="5" t="s">
        <v>512</v>
      </c>
      <c r="AB45" s="5" t="s">
        <v>386</v>
      </c>
      <c r="AC45" s="5" t="s">
        <v>387</v>
      </c>
      <c r="AD45" s="5" t="s">
        <v>387</v>
      </c>
      <c r="AE45" s="5" t="s">
        <v>513</v>
      </c>
      <c r="AF45" s="5" t="s">
        <v>539</v>
      </c>
      <c r="AG45" s="5" t="s">
        <v>619</v>
      </c>
      <c r="AH45" s="5" t="s">
        <v>516</v>
      </c>
      <c r="AI45" s="5" t="s">
        <v>387</v>
      </c>
      <c r="AJ45" s="5" t="s">
        <v>391</v>
      </c>
      <c r="AK45" s="5">
        <v>0</v>
      </c>
      <c r="AL45" s="5">
        <v>-549</v>
      </c>
      <c r="AM45" s="5">
        <v>51.1</v>
      </c>
      <c r="AN45" s="5">
        <v>0</v>
      </c>
      <c r="AO45" s="5">
        <v>0</v>
      </c>
      <c r="AP45" s="5">
        <v>0</v>
      </c>
      <c r="AQ45" s="5">
        <v>6.79</v>
      </c>
      <c r="AR45" s="5">
        <v>211.68</v>
      </c>
      <c r="AS45" s="5">
        <v>2458.0100000000002</v>
      </c>
      <c r="AT45" s="5">
        <v>582.66999999999996</v>
      </c>
      <c r="AU45" s="5">
        <v>2093.81</v>
      </c>
      <c r="AV45" s="5">
        <v>0</v>
      </c>
      <c r="AW45" s="5">
        <v>0</v>
      </c>
      <c r="AX45" s="5">
        <v>0</v>
      </c>
      <c r="AY45" s="5" t="s">
        <v>382</v>
      </c>
      <c r="AZ45" s="5" t="s">
        <v>517</v>
      </c>
      <c r="BA45" s="5">
        <v>15</v>
      </c>
      <c r="BC45" s="5">
        <v>0</v>
      </c>
      <c r="BD45" s="5">
        <v>15</v>
      </c>
      <c r="BE45" s="5">
        <v>0</v>
      </c>
      <c r="BF45" s="5">
        <v>0</v>
      </c>
      <c r="BG45" s="5">
        <v>1680</v>
      </c>
      <c r="BH45" s="5">
        <v>109</v>
      </c>
      <c r="BI45" s="5">
        <v>0</v>
      </c>
      <c r="BJ45" s="5">
        <v>0</v>
      </c>
      <c r="BK45" s="5">
        <v>0</v>
      </c>
      <c r="BL45" s="5">
        <v>0</v>
      </c>
      <c r="BM45" s="5">
        <v>2230</v>
      </c>
      <c r="BN45" s="5">
        <v>58.2</v>
      </c>
      <c r="BO45" s="5" t="s">
        <v>474</v>
      </c>
      <c r="BP45" s="5" t="s">
        <v>396</v>
      </c>
      <c r="BQ45" s="5">
        <v>1</v>
      </c>
      <c r="BR45" s="5">
        <v>1</v>
      </c>
      <c r="BS45" s="5">
        <v>1</v>
      </c>
      <c r="BT45" s="5">
        <v>1</v>
      </c>
      <c r="BU45" s="5" t="s">
        <v>397</v>
      </c>
      <c r="BV45" s="5">
        <v>1</v>
      </c>
      <c r="BW45" s="5">
        <v>0</v>
      </c>
      <c r="BX45" s="5" t="s">
        <v>459</v>
      </c>
      <c r="BY45" s="5" t="s">
        <v>399</v>
      </c>
      <c r="BZ45" s="5">
        <v>0</v>
      </c>
      <c r="CA45" s="5">
        <v>685.92</v>
      </c>
      <c r="CB45" s="5">
        <v>0</v>
      </c>
      <c r="CC45" s="5">
        <v>0</v>
      </c>
      <c r="CE45" s="5">
        <v>0</v>
      </c>
      <c r="CK45" s="5" t="s">
        <v>389</v>
      </c>
      <c r="CL45" s="5" t="b">
        <v>0</v>
      </c>
      <c r="CM45" s="5" t="s">
        <v>400</v>
      </c>
      <c r="CN45" s="5" t="s">
        <v>401</v>
      </c>
      <c r="CO45" s="5">
        <v>0</v>
      </c>
      <c r="CP45" s="5">
        <v>981.61</v>
      </c>
      <c r="CQ45" s="5">
        <v>3516.3</v>
      </c>
      <c r="CR45" s="5">
        <v>1149.8</v>
      </c>
      <c r="CS45" s="5">
        <v>0.28000000000000003</v>
      </c>
      <c r="CT45" s="5">
        <v>0.85</v>
      </c>
      <c r="CU45" s="5">
        <v>-168.18</v>
      </c>
      <c r="CV45" s="5">
        <v>0</v>
      </c>
      <c r="CW45" s="5">
        <v>0</v>
      </c>
      <c r="CX45" s="5">
        <v>685.92</v>
      </c>
      <c r="CZ45" s="5">
        <v>0</v>
      </c>
      <c r="DA45" s="5">
        <v>0</v>
      </c>
      <c r="DB45" s="5">
        <v>0</v>
      </c>
      <c r="DC45" s="5">
        <v>0</v>
      </c>
      <c r="DD45" s="5">
        <v>0</v>
      </c>
      <c r="DE45" s="5">
        <v>0</v>
      </c>
      <c r="DF45" s="5" t="s">
        <v>540</v>
      </c>
      <c r="DG45" s="5" t="s">
        <v>519</v>
      </c>
      <c r="DH45" s="5" t="s">
        <v>520</v>
      </c>
      <c r="DI45" s="5" t="s">
        <v>521</v>
      </c>
      <c r="DJ45" s="5" t="s">
        <v>522</v>
      </c>
      <c r="DK45" s="5" t="s">
        <v>522</v>
      </c>
      <c r="DL45" s="5" t="s">
        <v>523</v>
      </c>
      <c r="DM45" s="5" t="s">
        <v>523</v>
      </c>
      <c r="DN45" s="5" t="s">
        <v>523</v>
      </c>
      <c r="DO45" s="5" t="s">
        <v>114</v>
      </c>
      <c r="DP45" s="5" t="s">
        <v>524</v>
      </c>
      <c r="DQ45" s="5" t="s">
        <v>460</v>
      </c>
      <c r="DT45" s="5" t="s">
        <v>15</v>
      </c>
      <c r="DU45" s="5" t="s">
        <v>452</v>
      </c>
      <c r="DV45" s="5" t="s">
        <v>382</v>
      </c>
      <c r="DY45" s="5" t="s">
        <v>408</v>
      </c>
      <c r="DZ45" s="5" t="s">
        <v>633</v>
      </c>
      <c r="EA45" s="5" t="s">
        <v>155</v>
      </c>
      <c r="EB45" s="5" t="s">
        <v>410</v>
      </c>
      <c r="EC45" s="5">
        <v>45292</v>
      </c>
      <c r="EE45" s="5" t="s">
        <v>636</v>
      </c>
    </row>
    <row r="46" spans="1:135" s="5" customFormat="1" x14ac:dyDescent="0.3">
      <c r="A46" s="9">
        <f t="shared" si="17"/>
        <v>45</v>
      </c>
      <c r="B46" s="5" t="s">
        <v>505</v>
      </c>
      <c r="C46" s="5" t="s">
        <v>209</v>
      </c>
      <c r="D46" s="5" t="s">
        <v>226</v>
      </c>
      <c r="E46" s="5" t="s">
        <v>166</v>
      </c>
      <c r="F46" s="20" t="str">
        <f t="shared" si="12"/>
        <v>Central Gas Furnace19 SEER Central Heat Pump (HSPF = 9.5)MFm</v>
      </c>
      <c r="G46" s="5">
        <f t="shared" si="13"/>
        <v>-494</v>
      </c>
      <c r="H46" s="5">
        <f t="shared" si="14"/>
        <v>42.4</v>
      </c>
      <c r="I46" s="5">
        <f t="shared" si="15"/>
        <v>15</v>
      </c>
      <c r="J46" s="132">
        <f t="shared" si="16"/>
        <v>2699.19</v>
      </c>
      <c r="K46" s="132">
        <f t="shared" si="18"/>
        <v>2917.66</v>
      </c>
      <c r="L46" s="15" t="s">
        <v>506</v>
      </c>
      <c r="M46" s="5" t="s">
        <v>155</v>
      </c>
      <c r="N46" s="5" t="s">
        <v>507</v>
      </c>
      <c r="O46" s="5" t="s">
        <v>637</v>
      </c>
      <c r="P46" s="5" t="s">
        <v>616</v>
      </c>
      <c r="R46" s="5" t="s">
        <v>638</v>
      </c>
      <c r="S46" s="5" t="s">
        <v>618</v>
      </c>
      <c r="T46" s="5" t="s">
        <v>618</v>
      </c>
      <c r="U46" s="5" t="s">
        <v>381</v>
      </c>
      <c r="V46" s="5" t="s">
        <v>382</v>
      </c>
      <c r="W46" s="5" t="s">
        <v>383</v>
      </c>
      <c r="X46" s="5" t="s">
        <v>166</v>
      </c>
      <c r="Y46" s="5" t="s">
        <v>384</v>
      </c>
      <c r="Z46" s="5" t="s">
        <v>125</v>
      </c>
      <c r="AA46" s="5" t="s">
        <v>512</v>
      </c>
      <c r="AB46" s="5" t="s">
        <v>386</v>
      </c>
      <c r="AC46" s="5" t="s">
        <v>387</v>
      </c>
      <c r="AD46" s="5" t="s">
        <v>387</v>
      </c>
      <c r="AE46" s="5" t="s">
        <v>513</v>
      </c>
      <c r="AF46" s="5" t="s">
        <v>547</v>
      </c>
      <c r="AG46" s="5" t="s">
        <v>619</v>
      </c>
      <c r="AH46" s="5" t="s">
        <v>516</v>
      </c>
      <c r="AI46" s="5" t="s">
        <v>387</v>
      </c>
      <c r="AJ46" s="5" t="s">
        <v>391</v>
      </c>
      <c r="AK46" s="5">
        <v>0</v>
      </c>
      <c r="AL46" s="5">
        <v>-494</v>
      </c>
      <c r="AM46" s="5">
        <v>42.4</v>
      </c>
      <c r="AN46" s="5">
        <v>0</v>
      </c>
      <c r="AO46" s="5">
        <v>0</v>
      </c>
      <c r="AP46" s="5">
        <v>0</v>
      </c>
      <c r="AQ46" s="5">
        <v>6.79</v>
      </c>
      <c r="AR46" s="5">
        <v>211.68</v>
      </c>
      <c r="AS46" s="5">
        <v>2699.19</v>
      </c>
      <c r="AT46" s="5">
        <v>582.66999999999996</v>
      </c>
      <c r="AU46" s="5">
        <v>2334.9899999999998</v>
      </c>
      <c r="AV46" s="5">
        <v>0</v>
      </c>
      <c r="AW46" s="5">
        <v>0</v>
      </c>
      <c r="AX46" s="5">
        <v>0</v>
      </c>
      <c r="AY46" s="5" t="s">
        <v>382</v>
      </c>
      <c r="AZ46" s="5" t="s">
        <v>517</v>
      </c>
      <c r="BA46" s="5">
        <v>15</v>
      </c>
      <c r="BC46" s="5">
        <v>0</v>
      </c>
      <c r="BD46" s="5">
        <v>15</v>
      </c>
      <c r="BE46" s="5">
        <v>0</v>
      </c>
      <c r="BF46" s="5">
        <v>0</v>
      </c>
      <c r="BG46" s="5">
        <v>2010</v>
      </c>
      <c r="BH46" s="5">
        <v>284</v>
      </c>
      <c r="BI46" s="5">
        <v>0</v>
      </c>
      <c r="BJ46" s="5">
        <v>0</v>
      </c>
      <c r="BK46" s="5">
        <v>0</v>
      </c>
      <c r="BL46" s="5">
        <v>0</v>
      </c>
      <c r="BM46" s="5">
        <v>2500</v>
      </c>
      <c r="BN46" s="5">
        <v>242</v>
      </c>
      <c r="BO46" s="5" t="s">
        <v>474</v>
      </c>
      <c r="BP46" s="5" t="s">
        <v>396</v>
      </c>
      <c r="BQ46" s="5">
        <v>1</v>
      </c>
      <c r="BR46" s="5">
        <v>1</v>
      </c>
      <c r="BS46" s="5">
        <v>1</v>
      </c>
      <c r="BT46" s="5">
        <v>1</v>
      </c>
      <c r="BU46" s="5" t="s">
        <v>397</v>
      </c>
      <c r="BV46" s="5">
        <v>1</v>
      </c>
      <c r="BW46" s="5">
        <v>0</v>
      </c>
      <c r="BX46" s="5" t="s">
        <v>459</v>
      </c>
      <c r="BY46" s="5" t="s">
        <v>399</v>
      </c>
      <c r="BZ46" s="5">
        <v>0</v>
      </c>
      <c r="CA46" s="5">
        <v>685.92</v>
      </c>
      <c r="CB46" s="5">
        <v>0</v>
      </c>
      <c r="CC46" s="5">
        <v>0</v>
      </c>
      <c r="CE46" s="5">
        <v>0</v>
      </c>
      <c r="CK46" s="5" t="s">
        <v>389</v>
      </c>
      <c r="CL46" s="5" t="b">
        <v>0</v>
      </c>
      <c r="CM46" s="5" t="s">
        <v>400</v>
      </c>
      <c r="CN46" s="5" t="s">
        <v>401</v>
      </c>
      <c r="CO46" s="5">
        <v>0</v>
      </c>
      <c r="CP46" s="5">
        <v>814.49</v>
      </c>
      <c r="CQ46" s="5">
        <v>3702.03</v>
      </c>
      <c r="CR46" s="5">
        <v>1103.32</v>
      </c>
      <c r="CS46" s="5">
        <v>0.22</v>
      </c>
      <c r="CT46" s="5">
        <v>0.74</v>
      </c>
      <c r="CU46" s="5">
        <v>-288.83</v>
      </c>
      <c r="CV46" s="5">
        <v>0</v>
      </c>
      <c r="CW46" s="5">
        <v>0</v>
      </c>
      <c r="CX46" s="5">
        <v>685.92</v>
      </c>
      <c r="CZ46" s="5">
        <v>0</v>
      </c>
      <c r="DA46" s="5">
        <v>0</v>
      </c>
      <c r="DB46" s="5">
        <v>0</v>
      </c>
      <c r="DC46" s="5">
        <v>0</v>
      </c>
      <c r="DD46" s="5">
        <v>0</v>
      </c>
      <c r="DE46" s="5">
        <v>0</v>
      </c>
      <c r="DF46" s="5" t="s">
        <v>548</v>
      </c>
      <c r="DG46" s="5" t="s">
        <v>519</v>
      </c>
      <c r="DH46" s="5" t="s">
        <v>520</v>
      </c>
      <c r="DI46" s="5" t="s">
        <v>521</v>
      </c>
      <c r="DJ46" s="5" t="s">
        <v>522</v>
      </c>
      <c r="DK46" s="5" t="s">
        <v>522</v>
      </c>
      <c r="DL46" s="5" t="s">
        <v>523</v>
      </c>
      <c r="DM46" s="5" t="s">
        <v>523</v>
      </c>
      <c r="DN46" s="5" t="s">
        <v>523</v>
      </c>
      <c r="DO46" s="5" t="s">
        <v>114</v>
      </c>
      <c r="DP46" s="5" t="s">
        <v>524</v>
      </c>
      <c r="DQ46" s="5" t="s">
        <v>460</v>
      </c>
      <c r="DT46" s="5" t="s">
        <v>15</v>
      </c>
      <c r="DU46" s="5" t="s">
        <v>452</v>
      </c>
      <c r="DV46" s="5" t="s">
        <v>382</v>
      </c>
      <c r="DY46" s="5" t="s">
        <v>408</v>
      </c>
      <c r="DZ46" s="5" t="s">
        <v>639</v>
      </c>
      <c r="EA46" s="5" t="s">
        <v>155</v>
      </c>
      <c r="EB46" s="5" t="s">
        <v>410</v>
      </c>
      <c r="EC46" s="5">
        <v>45292</v>
      </c>
      <c r="EE46" s="5" t="s">
        <v>640</v>
      </c>
    </row>
    <row r="47" spans="1:135" s="5" customFormat="1" x14ac:dyDescent="0.3">
      <c r="A47" s="9">
        <f t="shared" si="17"/>
        <v>46</v>
      </c>
      <c r="B47" s="5" t="s">
        <v>505</v>
      </c>
      <c r="C47" s="5" t="s">
        <v>209</v>
      </c>
      <c r="D47" s="5" t="s">
        <v>226</v>
      </c>
      <c r="E47" s="5" t="s">
        <v>162</v>
      </c>
      <c r="F47" s="20" t="str">
        <f t="shared" si="12"/>
        <v>Central Gas Furnace19 SEER Central Heat Pump (HSPF = 9.5)SFm</v>
      </c>
      <c r="G47" s="5">
        <f t="shared" si="13"/>
        <v>-544</v>
      </c>
      <c r="H47" s="5">
        <f t="shared" si="14"/>
        <v>51.1</v>
      </c>
      <c r="I47" s="5">
        <f t="shared" si="15"/>
        <v>15</v>
      </c>
      <c r="J47" s="132">
        <f t="shared" si="16"/>
        <v>2699.19</v>
      </c>
      <c r="K47" s="132">
        <f t="shared" si="18"/>
        <v>2917.66</v>
      </c>
      <c r="L47" s="15" t="s">
        <v>506</v>
      </c>
      <c r="M47" s="5" t="s">
        <v>155</v>
      </c>
      <c r="N47" s="5" t="s">
        <v>507</v>
      </c>
      <c r="O47" s="5" t="s">
        <v>637</v>
      </c>
      <c r="P47" s="5" t="s">
        <v>622</v>
      </c>
      <c r="R47" s="5" t="s">
        <v>641</v>
      </c>
      <c r="S47" s="5" t="s">
        <v>618</v>
      </c>
      <c r="T47" s="5" t="s">
        <v>618</v>
      </c>
      <c r="U47" s="5" t="s">
        <v>381</v>
      </c>
      <c r="V47" s="5" t="s">
        <v>382</v>
      </c>
      <c r="W47" s="5" t="s">
        <v>383</v>
      </c>
      <c r="X47" s="5" t="s">
        <v>162</v>
      </c>
      <c r="Y47" s="5" t="s">
        <v>384</v>
      </c>
      <c r="Z47" s="5" t="s">
        <v>125</v>
      </c>
      <c r="AA47" s="5" t="s">
        <v>512</v>
      </c>
      <c r="AB47" s="5" t="s">
        <v>386</v>
      </c>
      <c r="AC47" s="5" t="s">
        <v>387</v>
      </c>
      <c r="AD47" s="5" t="s">
        <v>387</v>
      </c>
      <c r="AE47" s="5" t="s">
        <v>513</v>
      </c>
      <c r="AF47" s="5" t="s">
        <v>547</v>
      </c>
      <c r="AG47" s="5" t="s">
        <v>619</v>
      </c>
      <c r="AH47" s="5" t="s">
        <v>516</v>
      </c>
      <c r="AI47" s="5" t="s">
        <v>387</v>
      </c>
      <c r="AJ47" s="5" t="s">
        <v>391</v>
      </c>
      <c r="AK47" s="5">
        <v>0</v>
      </c>
      <c r="AL47" s="5">
        <v>-544</v>
      </c>
      <c r="AM47" s="5">
        <v>51.1</v>
      </c>
      <c r="AN47" s="5">
        <v>0</v>
      </c>
      <c r="AO47" s="5">
        <v>0</v>
      </c>
      <c r="AP47" s="5">
        <v>0</v>
      </c>
      <c r="AQ47" s="5">
        <v>6.79</v>
      </c>
      <c r="AR47" s="5">
        <v>211.68</v>
      </c>
      <c r="AS47" s="5">
        <v>2699.19</v>
      </c>
      <c r="AT47" s="5">
        <v>582.66999999999996</v>
      </c>
      <c r="AU47" s="5">
        <v>2334.9899999999998</v>
      </c>
      <c r="AV47" s="5">
        <v>0</v>
      </c>
      <c r="AW47" s="5">
        <v>0</v>
      </c>
      <c r="AX47" s="5">
        <v>0</v>
      </c>
      <c r="AY47" s="5" t="s">
        <v>382</v>
      </c>
      <c r="AZ47" s="5" t="s">
        <v>517</v>
      </c>
      <c r="BA47" s="5">
        <v>15</v>
      </c>
      <c r="BC47" s="5">
        <v>0</v>
      </c>
      <c r="BD47" s="5">
        <v>15</v>
      </c>
      <c r="BE47" s="5">
        <v>0</v>
      </c>
      <c r="BF47" s="5">
        <v>0</v>
      </c>
      <c r="BG47" s="5">
        <v>1680</v>
      </c>
      <c r="BH47" s="5">
        <v>109</v>
      </c>
      <c r="BI47" s="5">
        <v>0</v>
      </c>
      <c r="BJ47" s="5">
        <v>0</v>
      </c>
      <c r="BK47" s="5">
        <v>0</v>
      </c>
      <c r="BL47" s="5">
        <v>0</v>
      </c>
      <c r="BM47" s="5">
        <v>2220</v>
      </c>
      <c r="BN47" s="5">
        <v>58.2</v>
      </c>
      <c r="BO47" s="5" t="s">
        <v>474</v>
      </c>
      <c r="BP47" s="5" t="s">
        <v>396</v>
      </c>
      <c r="BQ47" s="5">
        <v>1</v>
      </c>
      <c r="BR47" s="5">
        <v>1</v>
      </c>
      <c r="BS47" s="5">
        <v>1</v>
      </c>
      <c r="BT47" s="5">
        <v>1</v>
      </c>
      <c r="BU47" s="5" t="s">
        <v>397</v>
      </c>
      <c r="BV47" s="5">
        <v>1</v>
      </c>
      <c r="BW47" s="5">
        <v>0</v>
      </c>
      <c r="BX47" s="5" t="s">
        <v>459</v>
      </c>
      <c r="BY47" s="5" t="s">
        <v>399</v>
      </c>
      <c r="BZ47" s="5">
        <v>0</v>
      </c>
      <c r="CA47" s="5">
        <v>685.92</v>
      </c>
      <c r="CB47" s="5">
        <v>0</v>
      </c>
      <c r="CC47" s="5">
        <v>0</v>
      </c>
      <c r="CE47" s="5">
        <v>0</v>
      </c>
      <c r="CK47" s="5" t="s">
        <v>389</v>
      </c>
      <c r="CL47" s="5" t="b">
        <v>0</v>
      </c>
      <c r="CM47" s="5" t="s">
        <v>400</v>
      </c>
      <c r="CN47" s="5" t="s">
        <v>401</v>
      </c>
      <c r="CO47" s="5">
        <v>0</v>
      </c>
      <c r="CP47" s="5">
        <v>981.61</v>
      </c>
      <c r="CQ47" s="5">
        <v>3744.28</v>
      </c>
      <c r="CR47" s="5">
        <v>1145.57</v>
      </c>
      <c r="CS47" s="5">
        <v>0.26</v>
      </c>
      <c r="CT47" s="5">
        <v>0.86</v>
      </c>
      <c r="CU47" s="5">
        <v>-163.96</v>
      </c>
      <c r="CV47" s="5">
        <v>0</v>
      </c>
      <c r="CW47" s="5">
        <v>0</v>
      </c>
      <c r="CX47" s="5">
        <v>685.92</v>
      </c>
      <c r="CZ47" s="5">
        <v>0</v>
      </c>
      <c r="DA47" s="5">
        <v>0</v>
      </c>
      <c r="DB47" s="5">
        <v>0</v>
      </c>
      <c r="DC47" s="5">
        <v>0</v>
      </c>
      <c r="DD47" s="5">
        <v>0</v>
      </c>
      <c r="DE47" s="5">
        <v>0</v>
      </c>
      <c r="DF47" s="5" t="s">
        <v>548</v>
      </c>
      <c r="DG47" s="5" t="s">
        <v>519</v>
      </c>
      <c r="DH47" s="5" t="s">
        <v>520</v>
      </c>
      <c r="DI47" s="5" t="s">
        <v>521</v>
      </c>
      <c r="DJ47" s="5" t="s">
        <v>522</v>
      </c>
      <c r="DK47" s="5" t="s">
        <v>522</v>
      </c>
      <c r="DL47" s="5" t="s">
        <v>523</v>
      </c>
      <c r="DM47" s="5" t="s">
        <v>523</v>
      </c>
      <c r="DN47" s="5" t="s">
        <v>523</v>
      </c>
      <c r="DO47" s="5" t="s">
        <v>114</v>
      </c>
      <c r="DP47" s="5" t="s">
        <v>524</v>
      </c>
      <c r="DQ47" s="5" t="s">
        <v>460</v>
      </c>
      <c r="DT47" s="5" t="s">
        <v>15</v>
      </c>
      <c r="DU47" s="5" t="s">
        <v>452</v>
      </c>
      <c r="DV47" s="5" t="s">
        <v>382</v>
      </c>
      <c r="DY47" s="5" t="s">
        <v>408</v>
      </c>
      <c r="DZ47" s="5" t="s">
        <v>639</v>
      </c>
      <c r="EA47" s="5" t="s">
        <v>155</v>
      </c>
      <c r="EB47" s="5" t="s">
        <v>410</v>
      </c>
      <c r="EC47" s="5">
        <v>45292</v>
      </c>
      <c r="EE47" s="5" t="s">
        <v>642</v>
      </c>
    </row>
    <row r="48" spans="1:135" s="5" customFormat="1" x14ac:dyDescent="0.3">
      <c r="A48" s="9">
        <f t="shared" si="17"/>
        <v>47</v>
      </c>
      <c r="B48" s="5" t="s">
        <v>505</v>
      </c>
      <c r="C48" s="5" t="s">
        <v>209</v>
      </c>
      <c r="D48" s="5" t="s">
        <v>29</v>
      </c>
      <c r="E48" s="5" t="s">
        <v>166</v>
      </c>
      <c r="F48" s="20" t="str">
        <f t="shared" si="12"/>
        <v>Central Gas Furnace20 SEER Central Heat Pump (HSPF = 10)MFm</v>
      </c>
      <c r="G48" s="5">
        <f t="shared" ref="G48:G63" si="19">AL48</f>
        <v>-474</v>
      </c>
      <c r="H48" s="5">
        <f t="shared" ref="H48:H63" si="20">AM48</f>
        <v>42.4</v>
      </c>
      <c r="I48" s="5">
        <f t="shared" ref="I48:I63" si="21">BA48</f>
        <v>15</v>
      </c>
      <c r="J48" s="132">
        <f t="shared" si="16"/>
        <v>2940.37</v>
      </c>
      <c r="K48" s="132">
        <f t="shared" si="18"/>
        <v>3158.84</v>
      </c>
      <c r="L48" s="15" t="s">
        <v>506</v>
      </c>
      <c r="M48" s="5" t="s">
        <v>155</v>
      </c>
      <c r="N48" s="5" t="s">
        <v>507</v>
      </c>
      <c r="O48" s="5" t="s">
        <v>643</v>
      </c>
      <c r="P48" s="5" t="s">
        <v>616</v>
      </c>
      <c r="R48" s="5" t="s">
        <v>644</v>
      </c>
      <c r="S48" s="5" t="s">
        <v>618</v>
      </c>
      <c r="T48" s="5" t="s">
        <v>618</v>
      </c>
      <c r="U48" s="5" t="s">
        <v>381</v>
      </c>
      <c r="V48" s="5" t="s">
        <v>382</v>
      </c>
      <c r="W48" s="5" t="s">
        <v>383</v>
      </c>
      <c r="X48" s="5" t="s">
        <v>166</v>
      </c>
      <c r="Y48" s="5" t="s">
        <v>384</v>
      </c>
      <c r="Z48" s="5" t="s">
        <v>125</v>
      </c>
      <c r="AA48" s="5" t="s">
        <v>512</v>
      </c>
      <c r="AB48" s="5" t="s">
        <v>386</v>
      </c>
      <c r="AC48" s="5" t="s">
        <v>387</v>
      </c>
      <c r="AD48" s="5" t="s">
        <v>387</v>
      </c>
      <c r="AE48" s="5" t="s">
        <v>513</v>
      </c>
      <c r="AF48" s="5" t="s">
        <v>555</v>
      </c>
      <c r="AG48" s="5" t="s">
        <v>619</v>
      </c>
      <c r="AH48" s="5" t="s">
        <v>516</v>
      </c>
      <c r="AI48" s="5" t="s">
        <v>387</v>
      </c>
      <c r="AJ48" s="5" t="s">
        <v>391</v>
      </c>
      <c r="AK48" s="5">
        <v>0</v>
      </c>
      <c r="AL48" s="5">
        <v>-474</v>
      </c>
      <c r="AM48" s="5">
        <v>42.4</v>
      </c>
      <c r="AN48" s="5">
        <v>0</v>
      </c>
      <c r="AO48" s="5">
        <v>0</v>
      </c>
      <c r="AP48" s="5">
        <v>0</v>
      </c>
      <c r="AQ48" s="5">
        <v>6.79</v>
      </c>
      <c r="AR48" s="5">
        <v>211.68</v>
      </c>
      <c r="AS48" s="5">
        <v>2940.37</v>
      </c>
      <c r="AT48" s="5">
        <v>582.66999999999996</v>
      </c>
      <c r="AU48" s="5">
        <v>2576.17</v>
      </c>
      <c r="AV48" s="5">
        <v>0</v>
      </c>
      <c r="AW48" s="5">
        <v>0</v>
      </c>
      <c r="AX48" s="5">
        <v>0</v>
      </c>
      <c r="AY48" s="5" t="s">
        <v>382</v>
      </c>
      <c r="AZ48" s="5" t="s">
        <v>517</v>
      </c>
      <c r="BA48" s="5">
        <v>15</v>
      </c>
      <c r="BC48" s="5">
        <v>0</v>
      </c>
      <c r="BD48" s="5">
        <v>15</v>
      </c>
      <c r="BE48" s="5">
        <v>0</v>
      </c>
      <c r="BF48" s="5">
        <v>0</v>
      </c>
      <c r="BG48" s="5">
        <v>2010</v>
      </c>
      <c r="BH48" s="5">
        <v>284</v>
      </c>
      <c r="BI48" s="5">
        <v>0</v>
      </c>
      <c r="BJ48" s="5">
        <v>0</v>
      </c>
      <c r="BK48" s="5">
        <v>0</v>
      </c>
      <c r="BL48" s="5">
        <v>0</v>
      </c>
      <c r="BM48" s="5">
        <v>2480</v>
      </c>
      <c r="BN48" s="5">
        <v>242</v>
      </c>
      <c r="BO48" s="5" t="s">
        <v>474</v>
      </c>
      <c r="BP48" s="5" t="s">
        <v>396</v>
      </c>
      <c r="BQ48" s="5">
        <v>1</v>
      </c>
      <c r="BR48" s="5">
        <v>1</v>
      </c>
      <c r="BS48" s="5">
        <v>1</v>
      </c>
      <c r="BT48" s="5">
        <v>1</v>
      </c>
      <c r="BU48" s="5" t="s">
        <v>397</v>
      </c>
      <c r="BV48" s="5">
        <v>1</v>
      </c>
      <c r="BW48" s="5">
        <v>0</v>
      </c>
      <c r="BX48" s="5" t="s">
        <v>459</v>
      </c>
      <c r="BY48" s="5" t="s">
        <v>399</v>
      </c>
      <c r="BZ48" s="5">
        <v>0</v>
      </c>
      <c r="CA48" s="5">
        <v>685.92</v>
      </c>
      <c r="CB48" s="5">
        <v>0</v>
      </c>
      <c r="CC48" s="5">
        <v>0</v>
      </c>
      <c r="CE48" s="5">
        <v>0</v>
      </c>
      <c r="CK48" s="5" t="s">
        <v>389</v>
      </c>
      <c r="CL48" s="5" t="b">
        <v>0</v>
      </c>
      <c r="CM48" s="5" t="s">
        <v>400</v>
      </c>
      <c r="CN48" s="5" t="s">
        <v>401</v>
      </c>
      <c r="CO48" s="5">
        <v>0</v>
      </c>
      <c r="CP48" s="5">
        <v>814.49</v>
      </c>
      <c r="CQ48" s="5">
        <v>3917.33</v>
      </c>
      <c r="CR48" s="5">
        <v>1086.43</v>
      </c>
      <c r="CS48" s="5">
        <v>0.21</v>
      </c>
      <c r="CT48" s="5">
        <v>0.75</v>
      </c>
      <c r="CU48" s="5">
        <v>-271.94</v>
      </c>
      <c r="CV48" s="5">
        <v>0</v>
      </c>
      <c r="CW48" s="5">
        <v>0</v>
      </c>
      <c r="CX48" s="5">
        <v>685.92</v>
      </c>
      <c r="CZ48" s="5">
        <v>0</v>
      </c>
      <c r="DA48" s="5">
        <v>0</v>
      </c>
      <c r="DB48" s="5">
        <v>0</v>
      </c>
      <c r="DC48" s="5">
        <v>0</v>
      </c>
      <c r="DD48" s="5">
        <v>0</v>
      </c>
      <c r="DE48" s="5">
        <v>0</v>
      </c>
      <c r="DF48" s="5" t="s">
        <v>556</v>
      </c>
      <c r="DG48" s="5" t="s">
        <v>519</v>
      </c>
      <c r="DH48" s="5" t="s">
        <v>520</v>
      </c>
      <c r="DI48" s="5" t="s">
        <v>521</v>
      </c>
      <c r="DJ48" s="5" t="s">
        <v>522</v>
      </c>
      <c r="DK48" s="5" t="s">
        <v>522</v>
      </c>
      <c r="DL48" s="5" t="s">
        <v>523</v>
      </c>
      <c r="DM48" s="5" t="s">
        <v>523</v>
      </c>
      <c r="DN48" s="5" t="s">
        <v>523</v>
      </c>
      <c r="DO48" s="5" t="s">
        <v>114</v>
      </c>
      <c r="DP48" s="5" t="s">
        <v>524</v>
      </c>
      <c r="DQ48" s="5" t="s">
        <v>460</v>
      </c>
      <c r="DT48" s="5" t="s">
        <v>15</v>
      </c>
      <c r="DU48" s="5" t="s">
        <v>452</v>
      </c>
      <c r="DV48" s="5" t="s">
        <v>382</v>
      </c>
      <c r="DY48" s="5" t="s">
        <v>408</v>
      </c>
      <c r="DZ48" s="5" t="s">
        <v>645</v>
      </c>
      <c r="EA48" s="5" t="s">
        <v>155</v>
      </c>
      <c r="EB48" s="5" t="s">
        <v>410</v>
      </c>
      <c r="EC48" s="5">
        <v>45292</v>
      </c>
      <c r="EE48" s="5" t="s">
        <v>646</v>
      </c>
    </row>
    <row r="49" spans="1:143" s="5" customFormat="1" x14ac:dyDescent="0.3">
      <c r="A49" s="9">
        <f t="shared" si="17"/>
        <v>48</v>
      </c>
      <c r="B49" s="5" t="s">
        <v>505</v>
      </c>
      <c r="C49" s="5" t="s">
        <v>209</v>
      </c>
      <c r="D49" s="5" t="s">
        <v>29</v>
      </c>
      <c r="E49" s="5" t="s">
        <v>162</v>
      </c>
      <c r="F49" s="20" t="str">
        <f t="shared" si="12"/>
        <v>Central Gas Furnace20 SEER Central Heat Pump (HSPF = 10)SFm</v>
      </c>
      <c r="G49" s="5">
        <f t="shared" si="19"/>
        <v>-517</v>
      </c>
      <c r="H49" s="5">
        <f t="shared" si="20"/>
        <v>51.1</v>
      </c>
      <c r="I49" s="5">
        <f t="shared" si="21"/>
        <v>15</v>
      </c>
      <c r="J49" s="132">
        <f t="shared" si="16"/>
        <v>2940.37</v>
      </c>
      <c r="K49" s="132">
        <f t="shared" si="18"/>
        <v>3158.84</v>
      </c>
      <c r="L49" s="15" t="s">
        <v>506</v>
      </c>
      <c r="M49" s="5" t="s">
        <v>155</v>
      </c>
      <c r="N49" s="5" t="s">
        <v>507</v>
      </c>
      <c r="O49" s="5" t="s">
        <v>643</v>
      </c>
      <c r="P49" s="5" t="s">
        <v>622</v>
      </c>
      <c r="R49" s="5" t="s">
        <v>647</v>
      </c>
      <c r="S49" s="5" t="s">
        <v>618</v>
      </c>
      <c r="T49" s="5" t="s">
        <v>618</v>
      </c>
      <c r="U49" s="5" t="s">
        <v>381</v>
      </c>
      <c r="V49" s="5" t="s">
        <v>382</v>
      </c>
      <c r="W49" s="5" t="s">
        <v>383</v>
      </c>
      <c r="X49" s="5" t="s">
        <v>162</v>
      </c>
      <c r="Y49" s="5" t="s">
        <v>384</v>
      </c>
      <c r="Z49" s="5" t="s">
        <v>125</v>
      </c>
      <c r="AA49" s="5" t="s">
        <v>512</v>
      </c>
      <c r="AB49" s="5" t="s">
        <v>386</v>
      </c>
      <c r="AC49" s="5" t="s">
        <v>387</v>
      </c>
      <c r="AD49" s="5" t="s">
        <v>387</v>
      </c>
      <c r="AE49" s="5" t="s">
        <v>513</v>
      </c>
      <c r="AF49" s="5" t="s">
        <v>555</v>
      </c>
      <c r="AG49" s="5" t="s">
        <v>619</v>
      </c>
      <c r="AH49" s="5" t="s">
        <v>516</v>
      </c>
      <c r="AI49" s="5" t="s">
        <v>387</v>
      </c>
      <c r="AJ49" s="5" t="s">
        <v>391</v>
      </c>
      <c r="AK49" s="5">
        <v>0</v>
      </c>
      <c r="AL49" s="5">
        <v>-517</v>
      </c>
      <c r="AM49" s="5">
        <v>51.1</v>
      </c>
      <c r="AN49" s="5">
        <v>0</v>
      </c>
      <c r="AO49" s="5">
        <v>0</v>
      </c>
      <c r="AP49" s="5">
        <v>0</v>
      </c>
      <c r="AQ49" s="5">
        <v>6.79</v>
      </c>
      <c r="AR49" s="5">
        <v>211.68</v>
      </c>
      <c r="AS49" s="5">
        <v>2940.37</v>
      </c>
      <c r="AT49" s="5">
        <v>582.66999999999996</v>
      </c>
      <c r="AU49" s="5">
        <v>2576.17</v>
      </c>
      <c r="AV49" s="5">
        <v>0</v>
      </c>
      <c r="AW49" s="5">
        <v>0</v>
      </c>
      <c r="AX49" s="5">
        <v>0</v>
      </c>
      <c r="AY49" s="5" t="s">
        <v>382</v>
      </c>
      <c r="AZ49" s="5" t="s">
        <v>517</v>
      </c>
      <c r="BA49" s="5">
        <v>15</v>
      </c>
      <c r="BC49" s="5">
        <v>0</v>
      </c>
      <c r="BD49" s="5">
        <v>15</v>
      </c>
      <c r="BE49" s="5">
        <v>0</v>
      </c>
      <c r="BF49" s="5">
        <v>0</v>
      </c>
      <c r="BG49" s="5">
        <v>1680</v>
      </c>
      <c r="BH49" s="5">
        <v>109</v>
      </c>
      <c r="BI49" s="5">
        <v>0</v>
      </c>
      <c r="BJ49" s="5">
        <v>0</v>
      </c>
      <c r="BK49" s="5">
        <v>0</v>
      </c>
      <c r="BL49" s="5">
        <v>0</v>
      </c>
      <c r="BM49" s="5">
        <v>2200</v>
      </c>
      <c r="BN49" s="5">
        <v>58.2</v>
      </c>
      <c r="BO49" s="5" t="s">
        <v>474</v>
      </c>
      <c r="BP49" s="5" t="s">
        <v>396</v>
      </c>
      <c r="BQ49" s="5">
        <v>1</v>
      </c>
      <c r="BR49" s="5">
        <v>1</v>
      </c>
      <c r="BS49" s="5">
        <v>1</v>
      </c>
      <c r="BT49" s="5">
        <v>1</v>
      </c>
      <c r="BU49" s="5" t="s">
        <v>397</v>
      </c>
      <c r="BV49" s="5">
        <v>1</v>
      </c>
      <c r="BW49" s="5">
        <v>0</v>
      </c>
      <c r="BX49" s="5" t="s">
        <v>459</v>
      </c>
      <c r="BY49" s="5" t="s">
        <v>399</v>
      </c>
      <c r="BZ49" s="5">
        <v>0</v>
      </c>
      <c r="CA49" s="5">
        <v>685.92</v>
      </c>
      <c r="CB49" s="5">
        <v>0</v>
      </c>
      <c r="CC49" s="5">
        <v>0</v>
      </c>
      <c r="CE49" s="5">
        <v>0</v>
      </c>
      <c r="CK49" s="5" t="s">
        <v>389</v>
      </c>
      <c r="CL49" s="5" t="b">
        <v>0</v>
      </c>
      <c r="CM49" s="5" t="s">
        <v>400</v>
      </c>
      <c r="CN49" s="5" t="s">
        <v>401</v>
      </c>
      <c r="CO49" s="5">
        <v>0</v>
      </c>
      <c r="CP49" s="5">
        <v>981.61</v>
      </c>
      <c r="CQ49" s="5">
        <v>3953.67</v>
      </c>
      <c r="CR49" s="5">
        <v>1122.76</v>
      </c>
      <c r="CS49" s="5">
        <v>0.25</v>
      </c>
      <c r="CT49" s="5">
        <v>0.87</v>
      </c>
      <c r="CU49" s="5">
        <v>-141.13999999999999</v>
      </c>
      <c r="CV49" s="5">
        <v>0</v>
      </c>
      <c r="CW49" s="5">
        <v>0</v>
      </c>
      <c r="CX49" s="5">
        <v>685.92</v>
      </c>
      <c r="CZ49" s="5">
        <v>0</v>
      </c>
      <c r="DA49" s="5">
        <v>0</v>
      </c>
      <c r="DB49" s="5">
        <v>0</v>
      </c>
      <c r="DC49" s="5">
        <v>0</v>
      </c>
      <c r="DD49" s="5">
        <v>0</v>
      </c>
      <c r="DE49" s="5">
        <v>0</v>
      </c>
      <c r="DF49" s="5" t="s">
        <v>556</v>
      </c>
      <c r="DG49" s="5" t="s">
        <v>519</v>
      </c>
      <c r="DH49" s="5" t="s">
        <v>520</v>
      </c>
      <c r="DI49" s="5" t="s">
        <v>521</v>
      </c>
      <c r="DJ49" s="5" t="s">
        <v>522</v>
      </c>
      <c r="DK49" s="5" t="s">
        <v>522</v>
      </c>
      <c r="DL49" s="5" t="s">
        <v>523</v>
      </c>
      <c r="DM49" s="5" t="s">
        <v>523</v>
      </c>
      <c r="DN49" s="5" t="s">
        <v>523</v>
      </c>
      <c r="DO49" s="5" t="s">
        <v>114</v>
      </c>
      <c r="DP49" s="5" t="s">
        <v>524</v>
      </c>
      <c r="DQ49" s="5" t="s">
        <v>460</v>
      </c>
      <c r="DT49" s="5" t="s">
        <v>15</v>
      </c>
      <c r="DU49" s="5" t="s">
        <v>452</v>
      </c>
      <c r="DV49" s="5" t="s">
        <v>382</v>
      </c>
      <c r="DY49" s="5" t="s">
        <v>408</v>
      </c>
      <c r="DZ49" s="5" t="s">
        <v>645</v>
      </c>
      <c r="EA49" s="5" t="s">
        <v>155</v>
      </c>
      <c r="EB49" s="5" t="s">
        <v>410</v>
      </c>
      <c r="EC49" s="5">
        <v>45292</v>
      </c>
      <c r="EE49" s="5" t="s">
        <v>648</v>
      </c>
    </row>
    <row r="50" spans="1:143" s="5" customFormat="1" x14ac:dyDescent="0.3">
      <c r="A50" s="9">
        <f t="shared" si="17"/>
        <v>49</v>
      </c>
      <c r="B50" s="5" t="s">
        <v>505</v>
      </c>
      <c r="C50" s="5" t="s">
        <v>209</v>
      </c>
      <c r="D50" s="5" t="s">
        <v>227</v>
      </c>
      <c r="E50" s="5" t="s">
        <v>166</v>
      </c>
      <c r="F50" s="20" t="str">
        <f t="shared" si="12"/>
        <v>Central Gas Furnace21 SEER Central Heat Pump (HSPF = 10.5)MFm</v>
      </c>
      <c r="G50" s="5">
        <f t="shared" si="19"/>
        <v>-455</v>
      </c>
      <c r="H50" s="5">
        <f t="shared" si="20"/>
        <v>42.4</v>
      </c>
      <c r="I50" s="5">
        <f t="shared" si="21"/>
        <v>15</v>
      </c>
      <c r="J50" s="132">
        <f t="shared" si="16"/>
        <v>3181.56</v>
      </c>
      <c r="K50" s="132">
        <f t="shared" si="18"/>
        <v>3400.03</v>
      </c>
      <c r="L50" s="15" t="s">
        <v>506</v>
      </c>
      <c r="M50" s="5" t="s">
        <v>155</v>
      </c>
      <c r="N50" s="5" t="s">
        <v>507</v>
      </c>
      <c r="O50" s="5" t="s">
        <v>649</v>
      </c>
      <c r="P50" s="5" t="s">
        <v>616</v>
      </c>
      <c r="R50" s="5" t="s">
        <v>650</v>
      </c>
      <c r="S50" s="5" t="s">
        <v>618</v>
      </c>
      <c r="T50" s="5" t="s">
        <v>618</v>
      </c>
      <c r="U50" s="5" t="s">
        <v>381</v>
      </c>
      <c r="V50" s="5" t="s">
        <v>382</v>
      </c>
      <c r="W50" s="5" t="s">
        <v>383</v>
      </c>
      <c r="X50" s="5" t="s">
        <v>166</v>
      </c>
      <c r="Y50" s="5" t="s">
        <v>384</v>
      </c>
      <c r="Z50" s="5" t="s">
        <v>125</v>
      </c>
      <c r="AA50" s="5" t="s">
        <v>512</v>
      </c>
      <c r="AB50" s="5" t="s">
        <v>386</v>
      </c>
      <c r="AC50" s="5" t="s">
        <v>387</v>
      </c>
      <c r="AD50" s="5" t="s">
        <v>387</v>
      </c>
      <c r="AE50" s="5" t="s">
        <v>513</v>
      </c>
      <c r="AF50" s="5" t="s">
        <v>563</v>
      </c>
      <c r="AG50" s="5" t="s">
        <v>619</v>
      </c>
      <c r="AH50" s="5" t="s">
        <v>516</v>
      </c>
      <c r="AI50" s="5" t="s">
        <v>387</v>
      </c>
      <c r="AJ50" s="5" t="s">
        <v>391</v>
      </c>
      <c r="AK50" s="5">
        <v>0</v>
      </c>
      <c r="AL50" s="5">
        <v>-455</v>
      </c>
      <c r="AM50" s="5">
        <v>42.4</v>
      </c>
      <c r="AN50" s="5">
        <v>0</v>
      </c>
      <c r="AO50" s="5">
        <v>0</v>
      </c>
      <c r="AP50" s="5">
        <v>0</v>
      </c>
      <c r="AQ50" s="5">
        <v>6.79</v>
      </c>
      <c r="AR50" s="5">
        <v>211.68</v>
      </c>
      <c r="AS50" s="5">
        <v>3181.56</v>
      </c>
      <c r="AT50" s="5">
        <v>582.66999999999996</v>
      </c>
      <c r="AU50" s="5">
        <v>2817.36</v>
      </c>
      <c r="AV50" s="5">
        <v>0</v>
      </c>
      <c r="AW50" s="5">
        <v>0</v>
      </c>
      <c r="AX50" s="5">
        <v>0</v>
      </c>
      <c r="AY50" s="5" t="s">
        <v>382</v>
      </c>
      <c r="AZ50" s="5" t="s">
        <v>517</v>
      </c>
      <c r="BA50" s="5">
        <v>15</v>
      </c>
      <c r="BC50" s="5">
        <v>0</v>
      </c>
      <c r="BD50" s="5">
        <v>15</v>
      </c>
      <c r="BE50" s="5">
        <v>0</v>
      </c>
      <c r="BF50" s="5">
        <v>0</v>
      </c>
      <c r="BG50" s="5">
        <v>2010</v>
      </c>
      <c r="BH50" s="5">
        <v>284</v>
      </c>
      <c r="BI50" s="5">
        <v>0</v>
      </c>
      <c r="BJ50" s="5">
        <v>0</v>
      </c>
      <c r="BK50" s="5">
        <v>0</v>
      </c>
      <c r="BL50" s="5">
        <v>0</v>
      </c>
      <c r="BM50" s="5">
        <v>2460</v>
      </c>
      <c r="BN50" s="5">
        <v>242</v>
      </c>
      <c r="BO50" s="5" t="s">
        <v>474</v>
      </c>
      <c r="BP50" s="5" t="s">
        <v>396</v>
      </c>
      <c r="BQ50" s="5">
        <v>1</v>
      </c>
      <c r="BR50" s="5">
        <v>1</v>
      </c>
      <c r="BS50" s="5">
        <v>1</v>
      </c>
      <c r="BT50" s="5">
        <v>1</v>
      </c>
      <c r="BU50" s="5" t="s">
        <v>397</v>
      </c>
      <c r="BV50" s="5">
        <v>1</v>
      </c>
      <c r="BW50" s="5">
        <v>0</v>
      </c>
      <c r="BX50" s="5" t="s">
        <v>459</v>
      </c>
      <c r="BY50" s="5" t="s">
        <v>399</v>
      </c>
      <c r="BZ50" s="5">
        <v>0</v>
      </c>
      <c r="CA50" s="5">
        <v>685.92</v>
      </c>
      <c r="CB50" s="5">
        <v>0</v>
      </c>
      <c r="CC50" s="5">
        <v>0</v>
      </c>
      <c r="CE50" s="5">
        <v>0</v>
      </c>
      <c r="CK50" s="5" t="s">
        <v>389</v>
      </c>
      <c r="CL50" s="5" t="b">
        <v>0</v>
      </c>
      <c r="CM50" s="5" t="s">
        <v>400</v>
      </c>
      <c r="CN50" s="5" t="s">
        <v>401</v>
      </c>
      <c r="CO50" s="5">
        <v>0</v>
      </c>
      <c r="CP50" s="5">
        <v>814.49</v>
      </c>
      <c r="CQ50" s="5">
        <v>4133.49</v>
      </c>
      <c r="CR50" s="5">
        <v>1070.3699999999999</v>
      </c>
      <c r="CS50" s="5">
        <v>0.2</v>
      </c>
      <c r="CT50" s="5">
        <v>0.76</v>
      </c>
      <c r="CU50" s="5">
        <v>-255.88</v>
      </c>
      <c r="CV50" s="5">
        <v>0</v>
      </c>
      <c r="CW50" s="5">
        <v>0</v>
      </c>
      <c r="CX50" s="5">
        <v>685.92</v>
      </c>
      <c r="CZ50" s="5">
        <v>0</v>
      </c>
      <c r="DA50" s="5">
        <v>0</v>
      </c>
      <c r="DB50" s="5">
        <v>0</v>
      </c>
      <c r="DC50" s="5">
        <v>0</v>
      </c>
      <c r="DD50" s="5">
        <v>0</v>
      </c>
      <c r="DE50" s="5">
        <v>0</v>
      </c>
      <c r="DF50" s="5" t="s">
        <v>564</v>
      </c>
      <c r="DG50" s="5" t="s">
        <v>519</v>
      </c>
      <c r="DH50" s="5" t="s">
        <v>520</v>
      </c>
      <c r="DI50" s="5" t="s">
        <v>521</v>
      </c>
      <c r="DJ50" s="5" t="s">
        <v>522</v>
      </c>
      <c r="DK50" s="5" t="s">
        <v>522</v>
      </c>
      <c r="DL50" s="5" t="s">
        <v>523</v>
      </c>
      <c r="DM50" s="5" t="s">
        <v>523</v>
      </c>
      <c r="DN50" s="5" t="s">
        <v>523</v>
      </c>
      <c r="DO50" s="5" t="s">
        <v>114</v>
      </c>
      <c r="DP50" s="5" t="s">
        <v>524</v>
      </c>
      <c r="DQ50" s="5" t="s">
        <v>460</v>
      </c>
      <c r="DT50" s="5" t="s">
        <v>15</v>
      </c>
      <c r="DU50" s="5" t="s">
        <v>452</v>
      </c>
      <c r="DV50" s="5" t="s">
        <v>382</v>
      </c>
      <c r="DY50" s="5" t="s">
        <v>408</v>
      </c>
      <c r="DZ50" s="5" t="s">
        <v>651</v>
      </c>
      <c r="EA50" s="5" t="s">
        <v>155</v>
      </c>
      <c r="EB50" s="5" t="s">
        <v>410</v>
      </c>
      <c r="EC50" s="5">
        <v>45292</v>
      </c>
      <c r="EE50" s="5" t="s">
        <v>652</v>
      </c>
    </row>
    <row r="51" spans="1:143" s="5" customFormat="1" x14ac:dyDescent="0.3">
      <c r="A51" s="9">
        <f t="shared" si="17"/>
        <v>50</v>
      </c>
      <c r="B51" s="5" t="s">
        <v>505</v>
      </c>
      <c r="C51" s="5" t="s">
        <v>209</v>
      </c>
      <c r="D51" s="5" t="s">
        <v>227</v>
      </c>
      <c r="E51" s="5" t="s">
        <v>162</v>
      </c>
      <c r="F51" s="20" t="str">
        <f t="shared" si="12"/>
        <v>Central Gas Furnace21 SEER Central Heat Pump (HSPF = 10.5)SFm</v>
      </c>
      <c r="G51" s="5">
        <f t="shared" si="19"/>
        <v>-491</v>
      </c>
      <c r="H51" s="5">
        <f t="shared" si="20"/>
        <v>51.1</v>
      </c>
      <c r="I51" s="5">
        <f t="shared" si="21"/>
        <v>15</v>
      </c>
      <c r="J51" s="132">
        <f t="shared" si="16"/>
        <v>3181.56</v>
      </c>
      <c r="K51" s="132">
        <f t="shared" si="18"/>
        <v>3400.03</v>
      </c>
      <c r="L51" s="15" t="s">
        <v>506</v>
      </c>
      <c r="M51" s="5" t="s">
        <v>155</v>
      </c>
      <c r="N51" s="5" t="s">
        <v>507</v>
      </c>
      <c r="O51" s="5" t="s">
        <v>649</v>
      </c>
      <c r="P51" s="5" t="s">
        <v>622</v>
      </c>
      <c r="R51" s="5" t="s">
        <v>653</v>
      </c>
      <c r="S51" s="5" t="s">
        <v>618</v>
      </c>
      <c r="T51" s="5" t="s">
        <v>618</v>
      </c>
      <c r="U51" s="5" t="s">
        <v>381</v>
      </c>
      <c r="V51" s="5" t="s">
        <v>382</v>
      </c>
      <c r="W51" s="5" t="s">
        <v>383</v>
      </c>
      <c r="X51" s="5" t="s">
        <v>162</v>
      </c>
      <c r="Y51" s="5" t="s">
        <v>384</v>
      </c>
      <c r="Z51" s="5" t="s">
        <v>125</v>
      </c>
      <c r="AA51" s="5" t="s">
        <v>512</v>
      </c>
      <c r="AB51" s="5" t="s">
        <v>386</v>
      </c>
      <c r="AC51" s="5" t="s">
        <v>387</v>
      </c>
      <c r="AD51" s="5" t="s">
        <v>387</v>
      </c>
      <c r="AE51" s="5" t="s">
        <v>513</v>
      </c>
      <c r="AF51" s="5" t="s">
        <v>563</v>
      </c>
      <c r="AG51" s="5" t="s">
        <v>619</v>
      </c>
      <c r="AH51" s="5" t="s">
        <v>516</v>
      </c>
      <c r="AI51" s="5" t="s">
        <v>387</v>
      </c>
      <c r="AJ51" s="5" t="s">
        <v>391</v>
      </c>
      <c r="AK51" s="5">
        <v>0</v>
      </c>
      <c r="AL51" s="5">
        <v>-491</v>
      </c>
      <c r="AM51" s="5">
        <v>51.1</v>
      </c>
      <c r="AN51" s="5">
        <v>0</v>
      </c>
      <c r="AO51" s="5">
        <v>0</v>
      </c>
      <c r="AP51" s="5">
        <v>0</v>
      </c>
      <c r="AQ51" s="5">
        <v>6.79</v>
      </c>
      <c r="AR51" s="5">
        <v>211.68</v>
      </c>
      <c r="AS51" s="5">
        <v>3181.56</v>
      </c>
      <c r="AT51" s="5">
        <v>582.66999999999996</v>
      </c>
      <c r="AU51" s="5">
        <v>2817.36</v>
      </c>
      <c r="AV51" s="5">
        <v>0</v>
      </c>
      <c r="AW51" s="5">
        <v>0</v>
      </c>
      <c r="AX51" s="5">
        <v>0</v>
      </c>
      <c r="AY51" s="5" t="s">
        <v>382</v>
      </c>
      <c r="AZ51" s="5" t="s">
        <v>517</v>
      </c>
      <c r="BA51" s="5">
        <v>15</v>
      </c>
      <c r="BC51" s="5">
        <v>0</v>
      </c>
      <c r="BD51" s="5">
        <v>15</v>
      </c>
      <c r="BE51" s="5">
        <v>0</v>
      </c>
      <c r="BF51" s="5">
        <v>0</v>
      </c>
      <c r="BG51" s="5">
        <v>1680</v>
      </c>
      <c r="BH51" s="5">
        <v>109</v>
      </c>
      <c r="BI51" s="5">
        <v>0</v>
      </c>
      <c r="BJ51" s="5">
        <v>0</v>
      </c>
      <c r="BK51" s="5">
        <v>0</v>
      </c>
      <c r="BL51" s="5">
        <v>0</v>
      </c>
      <c r="BM51" s="5">
        <v>2170</v>
      </c>
      <c r="BN51" s="5">
        <v>58.2</v>
      </c>
      <c r="BO51" s="5" t="s">
        <v>474</v>
      </c>
      <c r="BP51" s="5" t="s">
        <v>396</v>
      </c>
      <c r="BQ51" s="5">
        <v>1</v>
      </c>
      <c r="BR51" s="5">
        <v>1</v>
      </c>
      <c r="BS51" s="5">
        <v>1</v>
      </c>
      <c r="BT51" s="5">
        <v>1</v>
      </c>
      <c r="BU51" s="5" t="s">
        <v>397</v>
      </c>
      <c r="BV51" s="5">
        <v>1</v>
      </c>
      <c r="BW51" s="5">
        <v>0</v>
      </c>
      <c r="BX51" s="5" t="s">
        <v>459</v>
      </c>
      <c r="BY51" s="5" t="s">
        <v>399</v>
      </c>
      <c r="BZ51" s="5">
        <v>0</v>
      </c>
      <c r="CA51" s="5">
        <v>685.92</v>
      </c>
      <c r="CB51" s="5">
        <v>0</v>
      </c>
      <c r="CC51" s="5">
        <v>0</v>
      </c>
      <c r="CE51" s="5">
        <v>0</v>
      </c>
      <c r="CK51" s="5" t="s">
        <v>389</v>
      </c>
      <c r="CL51" s="5" t="b">
        <v>0</v>
      </c>
      <c r="CM51" s="5" t="s">
        <v>400</v>
      </c>
      <c r="CN51" s="5" t="s">
        <v>401</v>
      </c>
      <c r="CO51" s="5">
        <v>0</v>
      </c>
      <c r="CP51" s="5">
        <v>981.61</v>
      </c>
      <c r="CQ51" s="5">
        <v>4163.91</v>
      </c>
      <c r="CR51" s="5">
        <v>1100.79</v>
      </c>
      <c r="CS51" s="5">
        <v>0.24</v>
      </c>
      <c r="CT51" s="5">
        <v>0.89</v>
      </c>
      <c r="CU51" s="5">
        <v>-119.18</v>
      </c>
      <c r="CV51" s="5">
        <v>0</v>
      </c>
      <c r="CW51" s="5">
        <v>0</v>
      </c>
      <c r="CX51" s="5">
        <v>685.92</v>
      </c>
      <c r="CZ51" s="5">
        <v>0</v>
      </c>
      <c r="DA51" s="5">
        <v>0</v>
      </c>
      <c r="DB51" s="5">
        <v>0</v>
      </c>
      <c r="DC51" s="5">
        <v>0</v>
      </c>
      <c r="DD51" s="5">
        <v>0</v>
      </c>
      <c r="DE51" s="5">
        <v>0</v>
      </c>
      <c r="DF51" s="5" t="s">
        <v>564</v>
      </c>
      <c r="DG51" s="5" t="s">
        <v>519</v>
      </c>
      <c r="DH51" s="5" t="s">
        <v>520</v>
      </c>
      <c r="DI51" s="5" t="s">
        <v>521</v>
      </c>
      <c r="DJ51" s="5" t="s">
        <v>522</v>
      </c>
      <c r="DK51" s="5" t="s">
        <v>522</v>
      </c>
      <c r="DL51" s="5" t="s">
        <v>523</v>
      </c>
      <c r="DM51" s="5" t="s">
        <v>523</v>
      </c>
      <c r="DN51" s="5" t="s">
        <v>523</v>
      </c>
      <c r="DO51" s="5" t="s">
        <v>114</v>
      </c>
      <c r="DP51" s="5" t="s">
        <v>524</v>
      </c>
      <c r="DQ51" s="5" t="s">
        <v>460</v>
      </c>
      <c r="DT51" s="5" t="s">
        <v>15</v>
      </c>
      <c r="DU51" s="5" t="s">
        <v>452</v>
      </c>
      <c r="DV51" s="5" t="s">
        <v>382</v>
      </c>
      <c r="DY51" s="5" t="s">
        <v>408</v>
      </c>
      <c r="DZ51" s="5" t="s">
        <v>651</v>
      </c>
      <c r="EA51" s="5" t="s">
        <v>155</v>
      </c>
      <c r="EB51" s="5" t="s">
        <v>410</v>
      </c>
      <c r="EC51" s="5">
        <v>45292</v>
      </c>
      <c r="EE51" s="5" t="s">
        <v>654</v>
      </c>
    </row>
    <row r="52" spans="1:143" s="5" customFormat="1" x14ac:dyDescent="0.3">
      <c r="A52" s="9">
        <f t="shared" si="17"/>
        <v>51</v>
      </c>
      <c r="B52" s="5" t="s">
        <v>505</v>
      </c>
      <c r="C52" s="5" t="s">
        <v>209</v>
      </c>
      <c r="D52" s="5" t="s">
        <v>228</v>
      </c>
      <c r="E52" s="5" t="s">
        <v>166</v>
      </c>
      <c r="F52" s="20" t="str">
        <f t="shared" si="12"/>
        <v>Central Gas Furnace15.2 SEER2 Central Heat Pump (HSPF2 = 7.7)MFm</v>
      </c>
      <c r="G52" s="5">
        <f t="shared" si="19"/>
        <v>-520</v>
      </c>
      <c r="H52" s="5">
        <f t="shared" si="20"/>
        <v>42.4</v>
      </c>
      <c r="I52" s="5">
        <f t="shared" si="21"/>
        <v>15</v>
      </c>
      <c r="J52" s="132">
        <f t="shared" si="16"/>
        <v>1975.64</v>
      </c>
      <c r="K52" s="132">
        <f t="shared" si="18"/>
        <v>2194.11</v>
      </c>
      <c r="L52" s="15" t="s">
        <v>506</v>
      </c>
      <c r="M52" s="5" t="s">
        <v>155</v>
      </c>
      <c r="N52" s="5" t="s">
        <v>507</v>
      </c>
      <c r="O52" s="5" t="s">
        <v>655</v>
      </c>
      <c r="P52" s="5" t="s">
        <v>616</v>
      </c>
      <c r="R52" s="5" t="s">
        <v>656</v>
      </c>
      <c r="S52" s="5" t="s">
        <v>618</v>
      </c>
      <c r="T52" s="5" t="s">
        <v>618</v>
      </c>
      <c r="U52" s="5" t="s">
        <v>381</v>
      </c>
      <c r="V52" s="5" t="s">
        <v>382</v>
      </c>
      <c r="W52" s="5" t="s">
        <v>383</v>
      </c>
      <c r="X52" s="5" t="s">
        <v>166</v>
      </c>
      <c r="Y52" s="5" t="s">
        <v>384</v>
      </c>
      <c r="Z52" s="5" t="s">
        <v>125</v>
      </c>
      <c r="AA52" s="5" t="s">
        <v>512</v>
      </c>
      <c r="AB52" s="5" t="s">
        <v>386</v>
      </c>
      <c r="AC52" s="5" t="s">
        <v>387</v>
      </c>
      <c r="AD52" s="5" t="s">
        <v>387</v>
      </c>
      <c r="AE52" s="5" t="s">
        <v>573</v>
      </c>
      <c r="AF52" s="5" t="s">
        <v>574</v>
      </c>
      <c r="AG52" s="5" t="s">
        <v>619</v>
      </c>
      <c r="AH52" s="5" t="s">
        <v>516</v>
      </c>
      <c r="AI52" s="5" t="s">
        <v>387</v>
      </c>
      <c r="AJ52" s="5" t="s">
        <v>391</v>
      </c>
      <c r="AK52" s="5">
        <v>0</v>
      </c>
      <c r="AL52" s="5">
        <v>-520</v>
      </c>
      <c r="AM52" s="5">
        <v>42.4</v>
      </c>
      <c r="AN52" s="5">
        <v>0</v>
      </c>
      <c r="AO52" s="5">
        <v>0</v>
      </c>
      <c r="AP52" s="5">
        <v>0</v>
      </c>
      <c r="AQ52" s="5">
        <v>6.79</v>
      </c>
      <c r="AR52" s="5">
        <v>211.68</v>
      </c>
      <c r="AS52" s="5">
        <v>1975.64</v>
      </c>
      <c r="AT52" s="5">
        <v>582.66999999999996</v>
      </c>
      <c r="AU52" s="5">
        <v>1611.44</v>
      </c>
      <c r="AV52" s="5">
        <v>0</v>
      </c>
      <c r="AW52" s="5">
        <v>0</v>
      </c>
      <c r="AX52" s="5">
        <v>0</v>
      </c>
      <c r="AY52" s="5" t="s">
        <v>382</v>
      </c>
      <c r="AZ52" s="5" t="s">
        <v>517</v>
      </c>
      <c r="BA52" s="5">
        <v>15</v>
      </c>
      <c r="BC52" s="5">
        <v>0</v>
      </c>
      <c r="BD52" s="5">
        <v>15</v>
      </c>
      <c r="BE52" s="5">
        <v>0</v>
      </c>
      <c r="BF52" s="5">
        <v>0</v>
      </c>
      <c r="BG52" s="5">
        <v>2010</v>
      </c>
      <c r="BH52" s="5">
        <v>284</v>
      </c>
      <c r="BI52" s="5">
        <v>0</v>
      </c>
      <c r="BJ52" s="5">
        <v>0</v>
      </c>
      <c r="BK52" s="5">
        <v>0</v>
      </c>
      <c r="BL52" s="5">
        <v>0</v>
      </c>
      <c r="BM52" s="5">
        <v>2530</v>
      </c>
      <c r="BN52" s="5">
        <v>242</v>
      </c>
      <c r="BO52" s="5" t="s">
        <v>474</v>
      </c>
      <c r="BP52" s="5" t="s">
        <v>396</v>
      </c>
      <c r="BQ52" s="5">
        <v>1</v>
      </c>
      <c r="BR52" s="5">
        <v>1</v>
      </c>
      <c r="BS52" s="5">
        <v>1</v>
      </c>
      <c r="BT52" s="5">
        <v>1</v>
      </c>
      <c r="BU52" s="5" t="s">
        <v>397</v>
      </c>
      <c r="BV52" s="5">
        <v>1</v>
      </c>
      <c r="BW52" s="5">
        <v>0</v>
      </c>
      <c r="BX52" s="5" t="s">
        <v>459</v>
      </c>
      <c r="BY52" s="5" t="s">
        <v>399</v>
      </c>
      <c r="BZ52" s="5">
        <v>0</v>
      </c>
      <c r="CA52" s="5">
        <v>685.92</v>
      </c>
      <c r="CB52" s="5">
        <v>0</v>
      </c>
      <c r="CC52" s="5">
        <v>0</v>
      </c>
      <c r="CE52" s="5">
        <v>0</v>
      </c>
      <c r="CK52" s="5" t="s">
        <v>389</v>
      </c>
      <c r="CL52" s="5" t="b">
        <v>0</v>
      </c>
      <c r="CM52" s="5" t="s">
        <v>400</v>
      </c>
      <c r="CN52" s="5" t="s">
        <v>401</v>
      </c>
      <c r="CO52" s="5">
        <v>0</v>
      </c>
      <c r="CP52" s="5">
        <v>814.49</v>
      </c>
      <c r="CQ52" s="5">
        <v>3027.38</v>
      </c>
      <c r="CR52" s="5">
        <v>1125.29</v>
      </c>
      <c r="CS52" s="5">
        <v>0.27</v>
      </c>
      <c r="CT52" s="5">
        <v>0.72</v>
      </c>
      <c r="CU52" s="5">
        <v>-310.8</v>
      </c>
      <c r="CV52" s="5">
        <v>0</v>
      </c>
      <c r="CW52" s="5">
        <v>0</v>
      </c>
      <c r="CX52" s="5">
        <v>685.92</v>
      </c>
      <c r="CZ52" s="5">
        <v>0</v>
      </c>
      <c r="DA52" s="5">
        <v>0</v>
      </c>
      <c r="DB52" s="5">
        <v>0</v>
      </c>
      <c r="DC52" s="5">
        <v>0</v>
      </c>
      <c r="DD52" s="5">
        <v>0</v>
      </c>
      <c r="DE52" s="5">
        <v>0</v>
      </c>
      <c r="DF52" s="5" t="s">
        <v>518</v>
      </c>
      <c r="DG52" s="5" t="s">
        <v>519</v>
      </c>
      <c r="DH52" s="5" t="s">
        <v>520</v>
      </c>
      <c r="DI52" s="5" t="s">
        <v>521</v>
      </c>
      <c r="DJ52" s="5" t="s">
        <v>522</v>
      </c>
      <c r="DK52" s="5" t="s">
        <v>522</v>
      </c>
      <c r="DL52" s="5" t="s">
        <v>523</v>
      </c>
      <c r="DM52" s="5" t="s">
        <v>523</v>
      </c>
      <c r="DN52" s="5" t="s">
        <v>523</v>
      </c>
      <c r="DO52" s="5" t="s">
        <v>114</v>
      </c>
      <c r="DP52" s="5" t="s">
        <v>524</v>
      </c>
      <c r="DQ52" s="5" t="s">
        <v>460</v>
      </c>
      <c r="DT52" s="5" t="s">
        <v>15</v>
      </c>
      <c r="DU52" s="5" t="s">
        <v>452</v>
      </c>
      <c r="DV52" s="5" t="s">
        <v>382</v>
      </c>
      <c r="DY52" s="5" t="s">
        <v>408</v>
      </c>
      <c r="DZ52" s="5" t="s">
        <v>657</v>
      </c>
      <c r="EA52" s="5" t="s">
        <v>155</v>
      </c>
      <c r="EB52" s="5" t="s">
        <v>410</v>
      </c>
      <c r="EC52" s="5">
        <v>45292</v>
      </c>
      <c r="EE52" s="5" t="s">
        <v>658</v>
      </c>
    </row>
    <row r="53" spans="1:143" s="5" customFormat="1" x14ac:dyDescent="0.3">
      <c r="A53" s="9">
        <f t="shared" si="17"/>
        <v>52</v>
      </c>
      <c r="B53" s="5" t="s">
        <v>505</v>
      </c>
      <c r="C53" s="5" t="s">
        <v>209</v>
      </c>
      <c r="D53" s="5" t="s">
        <v>228</v>
      </c>
      <c r="E53" s="5" t="s">
        <v>162</v>
      </c>
      <c r="F53" s="20" t="str">
        <f t="shared" si="12"/>
        <v>Central Gas Furnace15.2 SEER2 Central Heat Pump (HSPF2 = 7.7)SFm</v>
      </c>
      <c r="G53" s="5">
        <f t="shared" si="19"/>
        <v>-576</v>
      </c>
      <c r="H53" s="5">
        <f t="shared" si="20"/>
        <v>51.1</v>
      </c>
      <c r="I53" s="5">
        <f t="shared" si="21"/>
        <v>15</v>
      </c>
      <c r="J53" s="132">
        <f t="shared" si="16"/>
        <v>1975.64</v>
      </c>
      <c r="K53" s="132">
        <f t="shared" si="18"/>
        <v>2194.11</v>
      </c>
      <c r="L53" s="15" t="s">
        <v>506</v>
      </c>
      <c r="M53" s="5" t="s">
        <v>155</v>
      </c>
      <c r="N53" s="5" t="s">
        <v>507</v>
      </c>
      <c r="O53" s="5" t="s">
        <v>655</v>
      </c>
      <c r="P53" s="5" t="s">
        <v>622</v>
      </c>
      <c r="R53" s="5" t="s">
        <v>659</v>
      </c>
      <c r="S53" s="5" t="s">
        <v>618</v>
      </c>
      <c r="T53" s="5" t="s">
        <v>618</v>
      </c>
      <c r="U53" s="5" t="s">
        <v>381</v>
      </c>
      <c r="V53" s="5" t="s">
        <v>382</v>
      </c>
      <c r="W53" s="5" t="s">
        <v>383</v>
      </c>
      <c r="X53" s="5" t="s">
        <v>162</v>
      </c>
      <c r="Y53" s="5" t="s">
        <v>384</v>
      </c>
      <c r="Z53" s="5" t="s">
        <v>125</v>
      </c>
      <c r="AA53" s="5" t="s">
        <v>512</v>
      </c>
      <c r="AB53" s="5" t="s">
        <v>386</v>
      </c>
      <c r="AC53" s="5" t="s">
        <v>387</v>
      </c>
      <c r="AD53" s="5" t="s">
        <v>387</v>
      </c>
      <c r="AE53" s="5" t="s">
        <v>573</v>
      </c>
      <c r="AF53" s="5" t="s">
        <v>574</v>
      </c>
      <c r="AG53" s="5" t="s">
        <v>619</v>
      </c>
      <c r="AH53" s="5" t="s">
        <v>516</v>
      </c>
      <c r="AI53" s="5" t="s">
        <v>387</v>
      </c>
      <c r="AJ53" s="5" t="s">
        <v>391</v>
      </c>
      <c r="AK53" s="5">
        <v>0</v>
      </c>
      <c r="AL53" s="5">
        <v>-576</v>
      </c>
      <c r="AM53" s="5">
        <v>51.1</v>
      </c>
      <c r="AN53" s="5">
        <v>0</v>
      </c>
      <c r="AO53" s="5">
        <v>0</v>
      </c>
      <c r="AP53" s="5">
        <v>0</v>
      </c>
      <c r="AQ53" s="5">
        <v>6.79</v>
      </c>
      <c r="AR53" s="5">
        <v>211.68</v>
      </c>
      <c r="AS53" s="5">
        <v>1975.64</v>
      </c>
      <c r="AT53" s="5">
        <v>582.66999999999996</v>
      </c>
      <c r="AU53" s="5">
        <v>1611.44</v>
      </c>
      <c r="AV53" s="5">
        <v>0</v>
      </c>
      <c r="AW53" s="5">
        <v>0</v>
      </c>
      <c r="AX53" s="5">
        <v>0</v>
      </c>
      <c r="AY53" s="5" t="s">
        <v>382</v>
      </c>
      <c r="AZ53" s="5" t="s">
        <v>517</v>
      </c>
      <c r="BA53" s="5">
        <v>15</v>
      </c>
      <c r="BC53" s="5">
        <v>0</v>
      </c>
      <c r="BD53" s="5">
        <v>15</v>
      </c>
      <c r="BE53" s="5">
        <v>0</v>
      </c>
      <c r="BF53" s="5">
        <v>0</v>
      </c>
      <c r="BG53" s="5">
        <v>1680</v>
      </c>
      <c r="BH53" s="5">
        <v>109</v>
      </c>
      <c r="BI53" s="5">
        <v>0</v>
      </c>
      <c r="BJ53" s="5">
        <v>0</v>
      </c>
      <c r="BK53" s="5">
        <v>0</v>
      </c>
      <c r="BL53" s="5">
        <v>0</v>
      </c>
      <c r="BM53" s="5">
        <v>2260</v>
      </c>
      <c r="BN53" s="5">
        <v>58.2</v>
      </c>
      <c r="BO53" s="5" t="s">
        <v>474</v>
      </c>
      <c r="BP53" s="5" t="s">
        <v>396</v>
      </c>
      <c r="BQ53" s="5">
        <v>1</v>
      </c>
      <c r="BR53" s="5">
        <v>1</v>
      </c>
      <c r="BS53" s="5">
        <v>1</v>
      </c>
      <c r="BT53" s="5">
        <v>1</v>
      </c>
      <c r="BU53" s="5" t="s">
        <v>397</v>
      </c>
      <c r="BV53" s="5">
        <v>1</v>
      </c>
      <c r="BW53" s="5">
        <v>0</v>
      </c>
      <c r="BX53" s="5" t="s">
        <v>459</v>
      </c>
      <c r="BY53" s="5" t="s">
        <v>399</v>
      </c>
      <c r="BZ53" s="5">
        <v>0</v>
      </c>
      <c r="CA53" s="5">
        <v>685.92</v>
      </c>
      <c r="CB53" s="5">
        <v>0</v>
      </c>
      <c r="CC53" s="5">
        <v>0</v>
      </c>
      <c r="CE53" s="5">
        <v>0</v>
      </c>
      <c r="CK53" s="5" t="s">
        <v>389</v>
      </c>
      <c r="CL53" s="5" t="b">
        <v>0</v>
      </c>
      <c r="CM53" s="5" t="s">
        <v>400</v>
      </c>
      <c r="CN53" s="5" t="s">
        <v>401</v>
      </c>
      <c r="CO53" s="5">
        <v>0</v>
      </c>
      <c r="CP53" s="5">
        <v>981.61</v>
      </c>
      <c r="CQ53" s="5">
        <v>3074.7</v>
      </c>
      <c r="CR53" s="5">
        <v>1172.6099999999999</v>
      </c>
      <c r="CS53" s="5">
        <v>0.32</v>
      </c>
      <c r="CT53" s="5">
        <v>0.84</v>
      </c>
      <c r="CU53" s="5">
        <v>-191</v>
      </c>
      <c r="CV53" s="5">
        <v>0</v>
      </c>
      <c r="CW53" s="5">
        <v>0</v>
      </c>
      <c r="CX53" s="5">
        <v>685.92</v>
      </c>
      <c r="CZ53" s="5">
        <v>0</v>
      </c>
      <c r="DA53" s="5">
        <v>0</v>
      </c>
      <c r="DB53" s="5">
        <v>0</v>
      </c>
      <c r="DC53" s="5">
        <v>0</v>
      </c>
      <c r="DD53" s="5">
        <v>0</v>
      </c>
      <c r="DE53" s="5">
        <v>0</v>
      </c>
      <c r="DF53" s="5" t="s">
        <v>518</v>
      </c>
      <c r="DG53" s="5" t="s">
        <v>519</v>
      </c>
      <c r="DH53" s="5" t="s">
        <v>520</v>
      </c>
      <c r="DI53" s="5" t="s">
        <v>521</v>
      </c>
      <c r="DJ53" s="5" t="s">
        <v>522</v>
      </c>
      <c r="DK53" s="5" t="s">
        <v>522</v>
      </c>
      <c r="DL53" s="5" t="s">
        <v>523</v>
      </c>
      <c r="DM53" s="5" t="s">
        <v>523</v>
      </c>
      <c r="DN53" s="5" t="s">
        <v>523</v>
      </c>
      <c r="DO53" s="5" t="s">
        <v>114</v>
      </c>
      <c r="DP53" s="5" t="s">
        <v>524</v>
      </c>
      <c r="DQ53" s="5" t="s">
        <v>460</v>
      </c>
      <c r="DT53" s="5" t="s">
        <v>15</v>
      </c>
      <c r="DU53" s="5" t="s">
        <v>452</v>
      </c>
      <c r="DV53" s="5" t="s">
        <v>382</v>
      </c>
      <c r="DY53" s="5" t="s">
        <v>408</v>
      </c>
      <c r="DZ53" s="5" t="s">
        <v>657</v>
      </c>
      <c r="EA53" s="5" t="s">
        <v>155</v>
      </c>
      <c r="EB53" s="5" t="s">
        <v>410</v>
      </c>
      <c r="EC53" s="5">
        <v>45292</v>
      </c>
      <c r="EE53" s="5" t="s">
        <v>660</v>
      </c>
    </row>
    <row r="54" spans="1:143" s="5" customFormat="1" x14ac:dyDescent="0.3">
      <c r="A54" s="9">
        <f t="shared" si="17"/>
        <v>53</v>
      </c>
      <c r="B54" s="5" t="s">
        <v>505</v>
      </c>
      <c r="C54" s="5" t="s">
        <v>209</v>
      </c>
      <c r="D54" s="5" t="s">
        <v>229</v>
      </c>
      <c r="E54" s="5" t="s">
        <v>166</v>
      </c>
      <c r="F54" s="20" t="str">
        <f t="shared" si="12"/>
        <v>Central Gas Furnace16 SEER2 Central Heat Pump (HSPF2 = 8)MFm</v>
      </c>
      <c r="G54" s="5">
        <f t="shared" si="19"/>
        <v>-507</v>
      </c>
      <c r="H54" s="5">
        <f t="shared" si="20"/>
        <v>42.4</v>
      </c>
      <c r="I54" s="5">
        <f t="shared" si="21"/>
        <v>15</v>
      </c>
      <c r="J54" s="132">
        <f t="shared" si="16"/>
        <v>2216.8200000000002</v>
      </c>
      <c r="K54" s="132">
        <f t="shared" si="18"/>
        <v>2435.29</v>
      </c>
      <c r="L54" s="15" t="s">
        <v>506</v>
      </c>
      <c r="M54" s="5" t="s">
        <v>155</v>
      </c>
      <c r="N54" s="5" t="s">
        <v>507</v>
      </c>
      <c r="O54" s="5" t="s">
        <v>661</v>
      </c>
      <c r="P54" s="5" t="s">
        <v>616</v>
      </c>
      <c r="R54" s="5" t="s">
        <v>662</v>
      </c>
      <c r="S54" s="5" t="s">
        <v>618</v>
      </c>
      <c r="T54" s="5" t="s">
        <v>618</v>
      </c>
      <c r="U54" s="5" t="s">
        <v>381</v>
      </c>
      <c r="V54" s="5" t="s">
        <v>382</v>
      </c>
      <c r="W54" s="5" t="s">
        <v>383</v>
      </c>
      <c r="X54" s="5" t="s">
        <v>166</v>
      </c>
      <c r="Y54" s="5" t="s">
        <v>384</v>
      </c>
      <c r="Z54" s="5" t="s">
        <v>125</v>
      </c>
      <c r="AA54" s="5" t="s">
        <v>512</v>
      </c>
      <c r="AB54" s="5" t="s">
        <v>386</v>
      </c>
      <c r="AC54" s="5" t="s">
        <v>387</v>
      </c>
      <c r="AD54" s="5" t="s">
        <v>387</v>
      </c>
      <c r="AE54" s="5" t="s">
        <v>573</v>
      </c>
      <c r="AF54" s="5" t="s">
        <v>582</v>
      </c>
      <c r="AG54" s="5" t="s">
        <v>619</v>
      </c>
      <c r="AH54" s="5" t="s">
        <v>516</v>
      </c>
      <c r="AI54" s="5" t="s">
        <v>387</v>
      </c>
      <c r="AJ54" s="5" t="s">
        <v>391</v>
      </c>
      <c r="AK54" s="5">
        <v>0</v>
      </c>
      <c r="AL54" s="5">
        <v>-507</v>
      </c>
      <c r="AM54" s="5">
        <v>42.4</v>
      </c>
      <c r="AN54" s="5">
        <v>0</v>
      </c>
      <c r="AO54" s="5">
        <v>0</v>
      </c>
      <c r="AP54" s="5">
        <v>0</v>
      </c>
      <c r="AQ54" s="5">
        <v>6.79</v>
      </c>
      <c r="AR54" s="5">
        <v>211.68</v>
      </c>
      <c r="AS54" s="5">
        <v>2216.8200000000002</v>
      </c>
      <c r="AT54" s="5">
        <v>582.66999999999996</v>
      </c>
      <c r="AU54" s="5">
        <v>1852.62</v>
      </c>
      <c r="AV54" s="5">
        <v>0</v>
      </c>
      <c r="AW54" s="5">
        <v>0</v>
      </c>
      <c r="AX54" s="5">
        <v>0</v>
      </c>
      <c r="AY54" s="5" t="s">
        <v>382</v>
      </c>
      <c r="AZ54" s="5" t="s">
        <v>517</v>
      </c>
      <c r="BA54" s="5">
        <v>15</v>
      </c>
      <c r="BC54" s="5">
        <v>0</v>
      </c>
      <c r="BD54" s="5">
        <v>15</v>
      </c>
      <c r="BE54" s="5">
        <v>0</v>
      </c>
      <c r="BF54" s="5">
        <v>0</v>
      </c>
      <c r="BG54" s="5">
        <v>2010</v>
      </c>
      <c r="BH54" s="5">
        <v>284</v>
      </c>
      <c r="BI54" s="5">
        <v>0</v>
      </c>
      <c r="BJ54" s="5">
        <v>0</v>
      </c>
      <c r="BK54" s="5">
        <v>0</v>
      </c>
      <c r="BL54" s="5">
        <v>0</v>
      </c>
      <c r="BM54" s="5">
        <v>2510</v>
      </c>
      <c r="BN54" s="5">
        <v>242</v>
      </c>
      <c r="BO54" s="5" t="s">
        <v>474</v>
      </c>
      <c r="BP54" s="5" t="s">
        <v>396</v>
      </c>
      <c r="BQ54" s="5">
        <v>1</v>
      </c>
      <c r="BR54" s="5">
        <v>1</v>
      </c>
      <c r="BS54" s="5">
        <v>1</v>
      </c>
      <c r="BT54" s="5">
        <v>1</v>
      </c>
      <c r="BU54" s="5" t="s">
        <v>397</v>
      </c>
      <c r="BV54" s="5">
        <v>1</v>
      </c>
      <c r="BW54" s="5">
        <v>0</v>
      </c>
      <c r="BX54" s="5" t="s">
        <v>459</v>
      </c>
      <c r="BY54" s="5" t="s">
        <v>399</v>
      </c>
      <c r="BZ54" s="5">
        <v>0</v>
      </c>
      <c r="CA54" s="5">
        <v>685.92</v>
      </c>
      <c r="CB54" s="5">
        <v>0</v>
      </c>
      <c r="CC54" s="5">
        <v>0</v>
      </c>
      <c r="CE54" s="5">
        <v>0</v>
      </c>
      <c r="CK54" s="5" t="s">
        <v>389</v>
      </c>
      <c r="CL54" s="5" t="b">
        <v>0</v>
      </c>
      <c r="CM54" s="5" t="s">
        <v>400</v>
      </c>
      <c r="CN54" s="5" t="s">
        <v>401</v>
      </c>
      <c r="CO54" s="5">
        <v>0</v>
      </c>
      <c r="CP54" s="5">
        <v>814.49</v>
      </c>
      <c r="CQ54" s="5">
        <v>3248.6</v>
      </c>
      <c r="CR54" s="5">
        <v>1114.31</v>
      </c>
      <c r="CS54" s="5">
        <v>0.25</v>
      </c>
      <c r="CT54" s="5">
        <v>0.73</v>
      </c>
      <c r="CU54" s="5">
        <v>-299.82</v>
      </c>
      <c r="CV54" s="5">
        <v>0</v>
      </c>
      <c r="CW54" s="5">
        <v>0</v>
      </c>
      <c r="CX54" s="5">
        <v>685.92</v>
      </c>
      <c r="CZ54" s="5">
        <v>0</v>
      </c>
      <c r="DA54" s="5">
        <v>0</v>
      </c>
      <c r="DB54" s="5">
        <v>0</v>
      </c>
      <c r="DC54" s="5">
        <v>0</v>
      </c>
      <c r="DD54" s="5">
        <v>0</v>
      </c>
      <c r="DE54" s="5">
        <v>0</v>
      </c>
      <c r="DF54" s="5" t="s">
        <v>532</v>
      </c>
      <c r="DG54" s="5" t="s">
        <v>519</v>
      </c>
      <c r="DH54" s="5" t="s">
        <v>520</v>
      </c>
      <c r="DI54" s="5" t="s">
        <v>521</v>
      </c>
      <c r="DJ54" s="5" t="s">
        <v>522</v>
      </c>
      <c r="DK54" s="5" t="s">
        <v>522</v>
      </c>
      <c r="DL54" s="5" t="s">
        <v>523</v>
      </c>
      <c r="DM54" s="5" t="s">
        <v>523</v>
      </c>
      <c r="DN54" s="5" t="s">
        <v>523</v>
      </c>
      <c r="DO54" s="5" t="s">
        <v>114</v>
      </c>
      <c r="DP54" s="5" t="s">
        <v>524</v>
      </c>
      <c r="DQ54" s="5" t="s">
        <v>460</v>
      </c>
      <c r="DT54" s="5" t="s">
        <v>15</v>
      </c>
      <c r="DU54" s="5" t="s">
        <v>452</v>
      </c>
      <c r="DV54" s="5" t="s">
        <v>382</v>
      </c>
      <c r="DY54" s="5" t="s">
        <v>408</v>
      </c>
      <c r="DZ54" s="5" t="s">
        <v>663</v>
      </c>
      <c r="EA54" s="5" t="s">
        <v>155</v>
      </c>
      <c r="EB54" s="5" t="s">
        <v>410</v>
      </c>
      <c r="EC54" s="5">
        <v>45292</v>
      </c>
      <c r="EE54" s="5" t="s">
        <v>664</v>
      </c>
    </row>
    <row r="55" spans="1:143" s="5" customFormat="1" x14ac:dyDescent="0.3">
      <c r="A55" s="9">
        <f t="shared" si="17"/>
        <v>54</v>
      </c>
      <c r="B55" s="5" t="s">
        <v>505</v>
      </c>
      <c r="C55" s="5" t="s">
        <v>209</v>
      </c>
      <c r="D55" s="5" t="s">
        <v>229</v>
      </c>
      <c r="E55" s="5" t="s">
        <v>162</v>
      </c>
      <c r="F55" s="20" t="str">
        <f t="shared" si="12"/>
        <v>Central Gas Furnace16 SEER2 Central Heat Pump (HSPF2 = 8)SFm</v>
      </c>
      <c r="G55" s="5">
        <f t="shared" si="19"/>
        <v>-554</v>
      </c>
      <c r="H55" s="5">
        <f t="shared" si="20"/>
        <v>51.1</v>
      </c>
      <c r="I55" s="5">
        <f t="shared" si="21"/>
        <v>15</v>
      </c>
      <c r="J55" s="132">
        <f t="shared" si="16"/>
        <v>2216.8200000000002</v>
      </c>
      <c r="K55" s="132">
        <f t="shared" si="18"/>
        <v>2435.29</v>
      </c>
      <c r="L55" s="15" t="s">
        <v>506</v>
      </c>
      <c r="M55" s="5" t="s">
        <v>155</v>
      </c>
      <c r="N55" s="5" t="s">
        <v>507</v>
      </c>
      <c r="O55" s="5" t="s">
        <v>661</v>
      </c>
      <c r="P55" s="5" t="s">
        <v>622</v>
      </c>
      <c r="R55" s="5" t="s">
        <v>665</v>
      </c>
      <c r="S55" s="5" t="s">
        <v>618</v>
      </c>
      <c r="T55" s="5" t="s">
        <v>618</v>
      </c>
      <c r="U55" s="5" t="s">
        <v>381</v>
      </c>
      <c r="V55" s="5" t="s">
        <v>382</v>
      </c>
      <c r="W55" s="5" t="s">
        <v>383</v>
      </c>
      <c r="X55" s="5" t="s">
        <v>162</v>
      </c>
      <c r="Y55" s="5" t="s">
        <v>384</v>
      </c>
      <c r="Z55" s="5" t="s">
        <v>125</v>
      </c>
      <c r="AA55" s="5" t="s">
        <v>512</v>
      </c>
      <c r="AB55" s="5" t="s">
        <v>386</v>
      </c>
      <c r="AC55" s="5" t="s">
        <v>387</v>
      </c>
      <c r="AD55" s="5" t="s">
        <v>387</v>
      </c>
      <c r="AE55" s="5" t="s">
        <v>573</v>
      </c>
      <c r="AF55" s="5" t="s">
        <v>582</v>
      </c>
      <c r="AG55" s="5" t="s">
        <v>619</v>
      </c>
      <c r="AH55" s="5" t="s">
        <v>516</v>
      </c>
      <c r="AI55" s="5" t="s">
        <v>387</v>
      </c>
      <c r="AJ55" s="5" t="s">
        <v>391</v>
      </c>
      <c r="AK55" s="5">
        <v>0</v>
      </c>
      <c r="AL55" s="5">
        <v>-554</v>
      </c>
      <c r="AM55" s="5">
        <v>51.1</v>
      </c>
      <c r="AN55" s="5">
        <v>0</v>
      </c>
      <c r="AO55" s="5">
        <v>0</v>
      </c>
      <c r="AP55" s="5">
        <v>0</v>
      </c>
      <c r="AQ55" s="5">
        <v>6.79</v>
      </c>
      <c r="AR55" s="5">
        <v>211.68</v>
      </c>
      <c r="AS55" s="5">
        <v>2216.8200000000002</v>
      </c>
      <c r="AT55" s="5">
        <v>582.66999999999996</v>
      </c>
      <c r="AU55" s="5">
        <v>1852.62</v>
      </c>
      <c r="AV55" s="5">
        <v>0</v>
      </c>
      <c r="AW55" s="5">
        <v>0</v>
      </c>
      <c r="AX55" s="5">
        <v>0</v>
      </c>
      <c r="AY55" s="5" t="s">
        <v>382</v>
      </c>
      <c r="AZ55" s="5" t="s">
        <v>517</v>
      </c>
      <c r="BA55" s="5">
        <v>15</v>
      </c>
      <c r="BC55" s="5">
        <v>0</v>
      </c>
      <c r="BD55" s="5">
        <v>15</v>
      </c>
      <c r="BE55" s="5">
        <v>0</v>
      </c>
      <c r="BF55" s="5">
        <v>0</v>
      </c>
      <c r="BG55" s="5">
        <v>1680</v>
      </c>
      <c r="BH55" s="5">
        <v>109</v>
      </c>
      <c r="BI55" s="5">
        <v>0</v>
      </c>
      <c r="BJ55" s="5">
        <v>0</v>
      </c>
      <c r="BK55" s="5">
        <v>0</v>
      </c>
      <c r="BL55" s="5">
        <v>0</v>
      </c>
      <c r="BM55" s="5">
        <v>2230</v>
      </c>
      <c r="BN55" s="5">
        <v>58.2</v>
      </c>
      <c r="BO55" s="5" t="s">
        <v>474</v>
      </c>
      <c r="BP55" s="5" t="s">
        <v>396</v>
      </c>
      <c r="BQ55" s="5">
        <v>1</v>
      </c>
      <c r="BR55" s="5">
        <v>1</v>
      </c>
      <c r="BS55" s="5">
        <v>1</v>
      </c>
      <c r="BT55" s="5">
        <v>1</v>
      </c>
      <c r="BU55" s="5" t="s">
        <v>397</v>
      </c>
      <c r="BV55" s="5">
        <v>1</v>
      </c>
      <c r="BW55" s="5">
        <v>0</v>
      </c>
      <c r="BX55" s="5" t="s">
        <v>459</v>
      </c>
      <c r="BY55" s="5" t="s">
        <v>399</v>
      </c>
      <c r="BZ55" s="5">
        <v>0</v>
      </c>
      <c r="CA55" s="5">
        <v>685.92</v>
      </c>
      <c r="CB55" s="5">
        <v>0</v>
      </c>
      <c r="CC55" s="5">
        <v>0</v>
      </c>
      <c r="CE55" s="5">
        <v>0</v>
      </c>
      <c r="CK55" s="5" t="s">
        <v>389</v>
      </c>
      <c r="CL55" s="5" t="b">
        <v>0</v>
      </c>
      <c r="CM55" s="5" t="s">
        <v>400</v>
      </c>
      <c r="CN55" s="5" t="s">
        <v>401</v>
      </c>
      <c r="CO55" s="5">
        <v>0</v>
      </c>
      <c r="CP55" s="5">
        <v>981.61</v>
      </c>
      <c r="CQ55" s="5">
        <v>3288.31</v>
      </c>
      <c r="CR55" s="5">
        <v>1154.02</v>
      </c>
      <c r="CS55" s="5">
        <v>0.3</v>
      </c>
      <c r="CT55" s="5">
        <v>0.85</v>
      </c>
      <c r="CU55" s="5">
        <v>-172.41</v>
      </c>
      <c r="CV55" s="5">
        <v>0</v>
      </c>
      <c r="CW55" s="5">
        <v>0</v>
      </c>
      <c r="CX55" s="5">
        <v>685.92</v>
      </c>
      <c r="CZ55" s="5">
        <v>0</v>
      </c>
      <c r="DA55" s="5">
        <v>0</v>
      </c>
      <c r="DB55" s="5">
        <v>0</v>
      </c>
      <c r="DC55" s="5">
        <v>0</v>
      </c>
      <c r="DD55" s="5">
        <v>0</v>
      </c>
      <c r="DE55" s="5">
        <v>0</v>
      </c>
      <c r="DF55" s="5" t="s">
        <v>532</v>
      </c>
      <c r="DG55" s="5" t="s">
        <v>519</v>
      </c>
      <c r="DH55" s="5" t="s">
        <v>520</v>
      </c>
      <c r="DI55" s="5" t="s">
        <v>521</v>
      </c>
      <c r="DJ55" s="5" t="s">
        <v>522</v>
      </c>
      <c r="DK55" s="5" t="s">
        <v>522</v>
      </c>
      <c r="DL55" s="5" t="s">
        <v>523</v>
      </c>
      <c r="DM55" s="5" t="s">
        <v>523</v>
      </c>
      <c r="DN55" s="5" t="s">
        <v>523</v>
      </c>
      <c r="DO55" s="5" t="s">
        <v>114</v>
      </c>
      <c r="DP55" s="5" t="s">
        <v>524</v>
      </c>
      <c r="DQ55" s="5" t="s">
        <v>460</v>
      </c>
      <c r="DT55" s="5" t="s">
        <v>15</v>
      </c>
      <c r="DU55" s="5" t="s">
        <v>452</v>
      </c>
      <c r="DV55" s="5" t="s">
        <v>382</v>
      </c>
      <c r="DY55" s="5" t="s">
        <v>408</v>
      </c>
      <c r="DZ55" s="5" t="s">
        <v>663</v>
      </c>
      <c r="EA55" s="5" t="s">
        <v>155</v>
      </c>
      <c r="EB55" s="5" t="s">
        <v>410</v>
      </c>
      <c r="EC55" s="5">
        <v>45292</v>
      </c>
      <c r="EE55" s="5" t="s">
        <v>666</v>
      </c>
    </row>
    <row r="56" spans="1:143" s="5" customFormat="1" x14ac:dyDescent="0.3">
      <c r="A56" s="9">
        <f t="shared" si="17"/>
        <v>55</v>
      </c>
      <c r="B56" s="5" t="s">
        <v>505</v>
      </c>
      <c r="C56" s="5" t="s">
        <v>209</v>
      </c>
      <c r="D56" s="5" t="s">
        <v>230</v>
      </c>
      <c r="E56" s="5" t="s">
        <v>166</v>
      </c>
      <c r="F56" s="20" t="str">
        <f t="shared" si="12"/>
        <v>Central Gas Furnace16.9 SEER2 Central Heat Pump (HSPF2 = 8.1)MFm</v>
      </c>
      <c r="G56" s="5">
        <f t="shared" si="19"/>
        <v>-500</v>
      </c>
      <c r="H56" s="5">
        <f t="shared" si="20"/>
        <v>42.4</v>
      </c>
      <c r="I56" s="5">
        <f t="shared" si="21"/>
        <v>15</v>
      </c>
      <c r="J56" s="132">
        <f t="shared" si="16"/>
        <v>2458.0100000000002</v>
      </c>
      <c r="K56" s="132">
        <f t="shared" si="18"/>
        <v>2676.48</v>
      </c>
      <c r="L56" s="16" t="s">
        <v>506</v>
      </c>
      <c r="M56" s="6" t="s">
        <v>155</v>
      </c>
      <c r="N56" s="6" t="s">
        <v>507</v>
      </c>
      <c r="O56" s="6" t="s">
        <v>667</v>
      </c>
      <c r="P56" s="6" t="s">
        <v>616</v>
      </c>
      <c r="Q56" s="6"/>
      <c r="R56" s="6" t="s">
        <v>668</v>
      </c>
      <c r="S56" s="6" t="s">
        <v>618</v>
      </c>
      <c r="T56" s="6" t="s">
        <v>618</v>
      </c>
      <c r="U56" s="6" t="s">
        <v>381</v>
      </c>
      <c r="V56" s="6" t="s">
        <v>382</v>
      </c>
      <c r="W56" s="6" t="s">
        <v>383</v>
      </c>
      <c r="X56" s="6" t="s">
        <v>166</v>
      </c>
      <c r="Y56" s="6" t="s">
        <v>384</v>
      </c>
      <c r="Z56" s="6" t="s">
        <v>125</v>
      </c>
      <c r="AA56" s="6" t="s">
        <v>512</v>
      </c>
      <c r="AB56" s="6" t="s">
        <v>386</v>
      </c>
      <c r="AC56" s="6" t="s">
        <v>387</v>
      </c>
      <c r="AD56" s="6" t="s">
        <v>387</v>
      </c>
      <c r="AE56" s="6" t="s">
        <v>573</v>
      </c>
      <c r="AF56" s="6" t="s">
        <v>589</v>
      </c>
      <c r="AG56" s="6" t="s">
        <v>619</v>
      </c>
      <c r="AH56" s="6" t="s">
        <v>516</v>
      </c>
      <c r="AI56" s="6" t="s">
        <v>387</v>
      </c>
      <c r="AJ56" s="6" t="s">
        <v>391</v>
      </c>
      <c r="AK56" s="6">
        <v>0</v>
      </c>
      <c r="AL56" s="6">
        <v>-500</v>
      </c>
      <c r="AM56" s="6">
        <v>42.4</v>
      </c>
      <c r="AN56" s="6">
        <v>0</v>
      </c>
      <c r="AO56" s="6">
        <v>0</v>
      </c>
      <c r="AP56" s="6">
        <v>0</v>
      </c>
      <c r="AQ56" s="6">
        <v>6.79</v>
      </c>
      <c r="AR56" s="6">
        <v>211.68</v>
      </c>
      <c r="AS56" s="6">
        <v>2458.0100000000002</v>
      </c>
      <c r="AT56" s="6">
        <v>582.66999999999996</v>
      </c>
      <c r="AU56" s="6">
        <v>2093.81</v>
      </c>
      <c r="AV56" s="6">
        <v>0</v>
      </c>
      <c r="AW56" s="6">
        <v>0</v>
      </c>
      <c r="AX56" s="6">
        <v>0</v>
      </c>
      <c r="AY56" s="6" t="s">
        <v>382</v>
      </c>
      <c r="AZ56" s="6" t="s">
        <v>517</v>
      </c>
      <c r="BA56" s="6">
        <v>15</v>
      </c>
      <c r="BB56" s="6"/>
      <c r="BC56" s="6">
        <v>0</v>
      </c>
      <c r="BD56" s="6">
        <v>15</v>
      </c>
      <c r="BE56" s="6">
        <v>0</v>
      </c>
      <c r="BF56" s="6">
        <v>0</v>
      </c>
      <c r="BG56" s="6">
        <v>2010</v>
      </c>
      <c r="BH56" s="6">
        <v>284</v>
      </c>
      <c r="BI56" s="6">
        <v>0</v>
      </c>
      <c r="BJ56" s="6">
        <v>0</v>
      </c>
      <c r="BK56" s="6">
        <v>0</v>
      </c>
      <c r="BL56" s="6">
        <v>0</v>
      </c>
      <c r="BM56" s="6">
        <v>2510</v>
      </c>
      <c r="BN56" s="6">
        <v>242</v>
      </c>
      <c r="BO56" s="6" t="s">
        <v>474</v>
      </c>
      <c r="BP56" s="6" t="s">
        <v>396</v>
      </c>
      <c r="BQ56" s="6">
        <v>1</v>
      </c>
      <c r="BR56" s="6">
        <v>1</v>
      </c>
      <c r="BS56" s="6">
        <v>1</v>
      </c>
      <c r="BT56" s="6">
        <v>1</v>
      </c>
      <c r="BU56" s="6" t="s">
        <v>397</v>
      </c>
      <c r="BV56" s="6">
        <v>1</v>
      </c>
      <c r="BW56" s="6">
        <v>0</v>
      </c>
      <c r="BX56" s="6" t="s">
        <v>459</v>
      </c>
      <c r="BY56" s="6" t="s">
        <v>399</v>
      </c>
      <c r="BZ56" s="6">
        <v>0</v>
      </c>
      <c r="CA56" s="6">
        <v>685.92</v>
      </c>
      <c r="CB56" s="6">
        <v>0</v>
      </c>
      <c r="CC56" s="6">
        <v>0</v>
      </c>
      <c r="CD56" s="6"/>
      <c r="CE56" s="6">
        <v>0</v>
      </c>
      <c r="CF56" s="6"/>
      <c r="CG56" s="6"/>
      <c r="CH56" s="6"/>
      <c r="CI56" s="6"/>
      <c r="CJ56" s="6"/>
      <c r="CK56" s="6" t="s">
        <v>389</v>
      </c>
      <c r="CL56" s="6" t="b">
        <v>0</v>
      </c>
      <c r="CM56" s="6" t="s">
        <v>400</v>
      </c>
      <c r="CN56" s="6" t="s">
        <v>401</v>
      </c>
      <c r="CO56" s="6">
        <v>0</v>
      </c>
      <c r="CP56" s="6">
        <v>814.49</v>
      </c>
      <c r="CQ56" s="6">
        <v>3474.9</v>
      </c>
      <c r="CR56" s="6">
        <v>1108.3900000000001</v>
      </c>
      <c r="CS56" s="6">
        <v>0.23</v>
      </c>
      <c r="CT56" s="6">
        <v>0.73</v>
      </c>
      <c r="CU56" s="6">
        <v>-293.89999999999998</v>
      </c>
      <c r="CV56" s="6">
        <v>0</v>
      </c>
      <c r="CW56" s="6">
        <v>0</v>
      </c>
      <c r="CX56" s="6">
        <v>685.92</v>
      </c>
      <c r="CY56" s="6"/>
      <c r="CZ56" s="6">
        <v>0</v>
      </c>
      <c r="DA56" s="6">
        <v>0</v>
      </c>
      <c r="DB56" s="6">
        <v>0</v>
      </c>
      <c r="DC56" s="6">
        <v>0</v>
      </c>
      <c r="DD56" s="6">
        <v>0</v>
      </c>
      <c r="DE56" s="6">
        <v>0</v>
      </c>
      <c r="DF56" s="6" t="s">
        <v>540</v>
      </c>
      <c r="DG56" s="6" t="s">
        <v>519</v>
      </c>
      <c r="DH56" s="6" t="s">
        <v>520</v>
      </c>
      <c r="DI56" s="6" t="s">
        <v>521</v>
      </c>
      <c r="DJ56" s="6" t="s">
        <v>522</v>
      </c>
      <c r="DK56" s="6" t="s">
        <v>522</v>
      </c>
      <c r="DL56" s="6" t="s">
        <v>523</v>
      </c>
      <c r="DM56" s="6" t="s">
        <v>523</v>
      </c>
      <c r="DN56" s="6" t="s">
        <v>523</v>
      </c>
      <c r="DO56" s="6" t="s">
        <v>114</v>
      </c>
      <c r="DP56" s="6" t="s">
        <v>524</v>
      </c>
      <c r="DQ56" s="6" t="s">
        <v>460</v>
      </c>
      <c r="DR56" s="6"/>
      <c r="DS56" s="6"/>
      <c r="DT56" s="6" t="s">
        <v>15</v>
      </c>
      <c r="DU56" s="6" t="s">
        <v>452</v>
      </c>
      <c r="DV56" s="6" t="s">
        <v>382</v>
      </c>
      <c r="DW56" s="6"/>
      <c r="DX56" s="6"/>
      <c r="DY56" s="6" t="s">
        <v>408</v>
      </c>
      <c r="DZ56" s="6" t="s">
        <v>669</v>
      </c>
      <c r="EA56" s="6" t="s">
        <v>155</v>
      </c>
      <c r="EB56" s="6" t="s">
        <v>410</v>
      </c>
      <c r="EC56" s="6">
        <v>45292</v>
      </c>
      <c r="ED56" s="6"/>
      <c r="EE56" s="6" t="s">
        <v>670</v>
      </c>
      <c r="EF56" s="6"/>
      <c r="EG56" s="6"/>
      <c r="EH56" s="6"/>
      <c r="EI56" s="6"/>
      <c r="EJ56" s="6"/>
      <c r="EK56" s="6"/>
      <c r="EL56" s="6"/>
      <c r="EM56" s="6"/>
    </row>
    <row r="57" spans="1:143" s="5" customFormat="1" x14ac:dyDescent="0.3">
      <c r="A57" s="9">
        <f t="shared" si="17"/>
        <v>56</v>
      </c>
      <c r="B57" s="5" t="s">
        <v>505</v>
      </c>
      <c r="C57" s="5" t="s">
        <v>209</v>
      </c>
      <c r="D57" s="5" t="s">
        <v>230</v>
      </c>
      <c r="E57" s="5" t="s">
        <v>162</v>
      </c>
      <c r="F57" s="20" t="str">
        <f t="shared" si="12"/>
        <v>Central Gas Furnace16.9 SEER2 Central Heat Pump (HSPF2 = 8.1)SFm</v>
      </c>
      <c r="G57" s="5">
        <f t="shared" si="19"/>
        <v>-549</v>
      </c>
      <c r="H57" s="5">
        <f t="shared" si="20"/>
        <v>51.1</v>
      </c>
      <c r="I57" s="5">
        <f t="shared" si="21"/>
        <v>15</v>
      </c>
      <c r="J57" s="132">
        <f t="shared" si="16"/>
        <v>2458.0100000000002</v>
      </c>
      <c r="K57" s="132">
        <f t="shared" si="18"/>
        <v>2676.48</v>
      </c>
      <c r="L57" s="15" t="s">
        <v>506</v>
      </c>
      <c r="M57" s="5" t="s">
        <v>155</v>
      </c>
      <c r="N57" s="5" t="s">
        <v>507</v>
      </c>
      <c r="O57" s="5" t="s">
        <v>667</v>
      </c>
      <c r="P57" s="5" t="s">
        <v>622</v>
      </c>
      <c r="R57" s="5" t="s">
        <v>671</v>
      </c>
      <c r="S57" s="5" t="s">
        <v>618</v>
      </c>
      <c r="T57" s="5" t="s">
        <v>618</v>
      </c>
      <c r="U57" s="5" t="s">
        <v>381</v>
      </c>
      <c r="V57" s="5" t="s">
        <v>382</v>
      </c>
      <c r="W57" s="5" t="s">
        <v>383</v>
      </c>
      <c r="X57" s="5" t="s">
        <v>162</v>
      </c>
      <c r="Y57" s="5" t="s">
        <v>384</v>
      </c>
      <c r="Z57" s="5" t="s">
        <v>125</v>
      </c>
      <c r="AA57" s="5" t="s">
        <v>512</v>
      </c>
      <c r="AB57" s="5" t="s">
        <v>386</v>
      </c>
      <c r="AC57" s="5" t="s">
        <v>387</v>
      </c>
      <c r="AD57" s="5" t="s">
        <v>387</v>
      </c>
      <c r="AE57" s="5" t="s">
        <v>573</v>
      </c>
      <c r="AF57" s="5" t="s">
        <v>589</v>
      </c>
      <c r="AG57" s="5" t="s">
        <v>619</v>
      </c>
      <c r="AH57" s="5" t="s">
        <v>516</v>
      </c>
      <c r="AI57" s="5" t="s">
        <v>387</v>
      </c>
      <c r="AJ57" s="5" t="s">
        <v>391</v>
      </c>
      <c r="AK57" s="5">
        <v>0</v>
      </c>
      <c r="AL57" s="5">
        <v>-549</v>
      </c>
      <c r="AM57" s="5">
        <v>51.1</v>
      </c>
      <c r="AN57" s="5">
        <v>0</v>
      </c>
      <c r="AO57" s="5">
        <v>0</v>
      </c>
      <c r="AP57" s="5">
        <v>0</v>
      </c>
      <c r="AQ57" s="5">
        <v>6.79</v>
      </c>
      <c r="AR57" s="5">
        <v>211.68</v>
      </c>
      <c r="AS57" s="5">
        <v>2458.0100000000002</v>
      </c>
      <c r="AT57" s="5">
        <v>582.66999999999996</v>
      </c>
      <c r="AU57" s="5">
        <v>2093.81</v>
      </c>
      <c r="AV57" s="5">
        <v>0</v>
      </c>
      <c r="AW57" s="5">
        <v>0</v>
      </c>
      <c r="AX57" s="5">
        <v>0</v>
      </c>
      <c r="AY57" s="5" t="s">
        <v>382</v>
      </c>
      <c r="AZ57" s="5" t="s">
        <v>517</v>
      </c>
      <c r="BA57" s="5">
        <v>15</v>
      </c>
      <c r="BC57" s="5">
        <v>0</v>
      </c>
      <c r="BD57" s="5">
        <v>15</v>
      </c>
      <c r="BE57" s="5">
        <v>0</v>
      </c>
      <c r="BF57" s="5">
        <v>0</v>
      </c>
      <c r="BG57" s="5">
        <v>1680</v>
      </c>
      <c r="BH57" s="5">
        <v>109</v>
      </c>
      <c r="BI57" s="5">
        <v>0</v>
      </c>
      <c r="BJ57" s="5">
        <v>0</v>
      </c>
      <c r="BK57" s="5">
        <v>0</v>
      </c>
      <c r="BL57" s="5">
        <v>0</v>
      </c>
      <c r="BM57" s="5">
        <v>2230</v>
      </c>
      <c r="BN57" s="5">
        <v>58.2</v>
      </c>
      <c r="BO57" s="5" t="s">
        <v>474</v>
      </c>
      <c r="BP57" s="5" t="s">
        <v>396</v>
      </c>
      <c r="BQ57" s="5">
        <v>1</v>
      </c>
      <c r="BR57" s="5">
        <v>1</v>
      </c>
      <c r="BS57" s="5">
        <v>1</v>
      </c>
      <c r="BT57" s="5">
        <v>1</v>
      </c>
      <c r="BU57" s="5" t="s">
        <v>397</v>
      </c>
      <c r="BV57" s="5">
        <v>1</v>
      </c>
      <c r="BW57" s="5">
        <v>0</v>
      </c>
      <c r="BX57" s="5" t="s">
        <v>459</v>
      </c>
      <c r="BY57" s="5" t="s">
        <v>399</v>
      </c>
      <c r="BZ57" s="5">
        <v>0</v>
      </c>
      <c r="CA57" s="5">
        <v>685.92</v>
      </c>
      <c r="CB57" s="5">
        <v>0</v>
      </c>
      <c r="CC57" s="5">
        <v>0</v>
      </c>
      <c r="CE57" s="5">
        <v>0</v>
      </c>
      <c r="CK57" s="5" t="s">
        <v>389</v>
      </c>
      <c r="CL57" s="5" t="b">
        <v>0</v>
      </c>
      <c r="CM57" s="5" t="s">
        <v>400</v>
      </c>
      <c r="CN57" s="5" t="s">
        <v>401</v>
      </c>
      <c r="CO57" s="5">
        <v>0</v>
      </c>
      <c r="CP57" s="5">
        <v>981.61</v>
      </c>
      <c r="CQ57" s="5">
        <v>3516.3</v>
      </c>
      <c r="CR57" s="5">
        <v>1149.8</v>
      </c>
      <c r="CS57" s="5">
        <v>0.28000000000000003</v>
      </c>
      <c r="CT57" s="5">
        <v>0.85</v>
      </c>
      <c r="CU57" s="5">
        <v>-168.18</v>
      </c>
      <c r="CV57" s="5">
        <v>0</v>
      </c>
      <c r="CW57" s="5">
        <v>0</v>
      </c>
      <c r="CX57" s="5">
        <v>685.92</v>
      </c>
      <c r="CZ57" s="5">
        <v>0</v>
      </c>
      <c r="DA57" s="5">
        <v>0</v>
      </c>
      <c r="DB57" s="5">
        <v>0</v>
      </c>
      <c r="DC57" s="5">
        <v>0</v>
      </c>
      <c r="DD57" s="5">
        <v>0</v>
      </c>
      <c r="DE57" s="5">
        <v>0</v>
      </c>
      <c r="DF57" s="5" t="s">
        <v>540</v>
      </c>
      <c r="DG57" s="5" t="s">
        <v>519</v>
      </c>
      <c r="DH57" s="5" t="s">
        <v>520</v>
      </c>
      <c r="DI57" s="5" t="s">
        <v>521</v>
      </c>
      <c r="DJ57" s="5" t="s">
        <v>522</v>
      </c>
      <c r="DK57" s="5" t="s">
        <v>522</v>
      </c>
      <c r="DL57" s="5" t="s">
        <v>523</v>
      </c>
      <c r="DM57" s="5" t="s">
        <v>523</v>
      </c>
      <c r="DN57" s="5" t="s">
        <v>523</v>
      </c>
      <c r="DO57" s="5" t="s">
        <v>114</v>
      </c>
      <c r="DP57" s="5" t="s">
        <v>524</v>
      </c>
      <c r="DQ57" s="5" t="s">
        <v>460</v>
      </c>
      <c r="DT57" s="5" t="s">
        <v>15</v>
      </c>
      <c r="DU57" s="5" t="s">
        <v>452</v>
      </c>
      <c r="DV57" s="5" t="s">
        <v>382</v>
      </c>
      <c r="DY57" s="5" t="s">
        <v>408</v>
      </c>
      <c r="DZ57" s="5" t="s">
        <v>669</v>
      </c>
      <c r="EA57" s="5" t="s">
        <v>155</v>
      </c>
      <c r="EB57" s="5" t="s">
        <v>410</v>
      </c>
      <c r="EC57" s="5">
        <v>45292</v>
      </c>
      <c r="EE57" s="5" t="s">
        <v>672</v>
      </c>
    </row>
    <row r="58" spans="1:143" s="5" customFormat="1" x14ac:dyDescent="0.3">
      <c r="A58" s="9">
        <f t="shared" si="17"/>
        <v>57</v>
      </c>
      <c r="B58" s="5" t="s">
        <v>505</v>
      </c>
      <c r="C58" s="5" t="s">
        <v>209</v>
      </c>
      <c r="D58" s="5" t="s">
        <v>231</v>
      </c>
      <c r="E58" s="5" t="s">
        <v>166</v>
      </c>
      <c r="F58" s="20" t="str">
        <f t="shared" si="12"/>
        <v>Central Gas Furnace17.8 SEER2 Central Heat Pump (HSPF2 = 8.1)MFm</v>
      </c>
      <c r="G58" s="5">
        <f t="shared" si="19"/>
        <v>-494</v>
      </c>
      <c r="H58" s="5">
        <f t="shared" si="20"/>
        <v>42.4</v>
      </c>
      <c r="I58" s="5">
        <f t="shared" si="21"/>
        <v>15</v>
      </c>
      <c r="J58" s="132">
        <f t="shared" si="16"/>
        <v>2699.19</v>
      </c>
      <c r="K58" s="132">
        <f t="shared" si="18"/>
        <v>2917.66</v>
      </c>
      <c r="L58" s="15" t="s">
        <v>506</v>
      </c>
      <c r="M58" s="5" t="s">
        <v>155</v>
      </c>
      <c r="N58" s="5" t="s">
        <v>507</v>
      </c>
      <c r="O58" s="5" t="s">
        <v>673</v>
      </c>
      <c r="P58" s="5" t="s">
        <v>616</v>
      </c>
      <c r="R58" s="5" t="s">
        <v>674</v>
      </c>
      <c r="S58" s="5" t="s">
        <v>618</v>
      </c>
      <c r="T58" s="5" t="s">
        <v>618</v>
      </c>
      <c r="U58" s="5" t="s">
        <v>381</v>
      </c>
      <c r="V58" s="5" t="s">
        <v>382</v>
      </c>
      <c r="W58" s="5" t="s">
        <v>383</v>
      </c>
      <c r="X58" s="5" t="s">
        <v>166</v>
      </c>
      <c r="Y58" s="5" t="s">
        <v>384</v>
      </c>
      <c r="Z58" s="5" t="s">
        <v>125</v>
      </c>
      <c r="AA58" s="5" t="s">
        <v>512</v>
      </c>
      <c r="AB58" s="5" t="s">
        <v>386</v>
      </c>
      <c r="AC58" s="5" t="s">
        <v>387</v>
      </c>
      <c r="AD58" s="5" t="s">
        <v>387</v>
      </c>
      <c r="AE58" s="5" t="s">
        <v>573</v>
      </c>
      <c r="AF58" s="5" t="s">
        <v>596</v>
      </c>
      <c r="AG58" s="5" t="s">
        <v>619</v>
      </c>
      <c r="AH58" s="5" t="s">
        <v>516</v>
      </c>
      <c r="AI58" s="5" t="s">
        <v>387</v>
      </c>
      <c r="AJ58" s="5" t="s">
        <v>391</v>
      </c>
      <c r="AK58" s="5">
        <v>0</v>
      </c>
      <c r="AL58" s="5">
        <v>-494</v>
      </c>
      <c r="AM58" s="5">
        <v>42.4</v>
      </c>
      <c r="AN58" s="5">
        <v>0</v>
      </c>
      <c r="AO58" s="5">
        <v>0</v>
      </c>
      <c r="AP58" s="5">
        <v>0</v>
      </c>
      <c r="AQ58" s="5">
        <v>6.79</v>
      </c>
      <c r="AR58" s="5">
        <v>211.68</v>
      </c>
      <c r="AS58" s="5">
        <v>2699.19</v>
      </c>
      <c r="AT58" s="5">
        <v>582.66999999999996</v>
      </c>
      <c r="AU58" s="5">
        <v>2334.9899999999998</v>
      </c>
      <c r="AV58" s="5">
        <v>0</v>
      </c>
      <c r="AW58" s="5">
        <v>0</v>
      </c>
      <c r="AX58" s="5">
        <v>0</v>
      </c>
      <c r="AY58" s="5" t="s">
        <v>382</v>
      </c>
      <c r="AZ58" s="5" t="s">
        <v>517</v>
      </c>
      <c r="BA58" s="5">
        <v>15</v>
      </c>
      <c r="BC58" s="5">
        <v>0</v>
      </c>
      <c r="BD58" s="5">
        <v>15</v>
      </c>
      <c r="BE58" s="5">
        <v>0</v>
      </c>
      <c r="BF58" s="5">
        <v>0</v>
      </c>
      <c r="BG58" s="5">
        <v>2010</v>
      </c>
      <c r="BH58" s="5">
        <v>284</v>
      </c>
      <c r="BI58" s="5">
        <v>0</v>
      </c>
      <c r="BJ58" s="5">
        <v>0</v>
      </c>
      <c r="BK58" s="5">
        <v>0</v>
      </c>
      <c r="BL58" s="5">
        <v>0</v>
      </c>
      <c r="BM58" s="5">
        <v>2500</v>
      </c>
      <c r="BN58" s="5">
        <v>242</v>
      </c>
      <c r="BO58" s="5" t="s">
        <v>474</v>
      </c>
      <c r="BP58" s="5" t="s">
        <v>396</v>
      </c>
      <c r="BQ58" s="5">
        <v>1</v>
      </c>
      <c r="BR58" s="5">
        <v>1</v>
      </c>
      <c r="BS58" s="5">
        <v>1</v>
      </c>
      <c r="BT58" s="5">
        <v>1</v>
      </c>
      <c r="BU58" s="5" t="s">
        <v>397</v>
      </c>
      <c r="BV58" s="5">
        <v>1</v>
      </c>
      <c r="BW58" s="5">
        <v>0</v>
      </c>
      <c r="BX58" s="5" t="s">
        <v>459</v>
      </c>
      <c r="BY58" s="5" t="s">
        <v>399</v>
      </c>
      <c r="BZ58" s="5">
        <v>0</v>
      </c>
      <c r="CA58" s="5">
        <v>685.92</v>
      </c>
      <c r="CB58" s="5">
        <v>0</v>
      </c>
      <c r="CC58" s="5">
        <v>0</v>
      </c>
      <c r="CE58" s="5">
        <v>0</v>
      </c>
      <c r="CK58" s="5" t="s">
        <v>389</v>
      </c>
      <c r="CL58" s="5" t="b">
        <v>0</v>
      </c>
      <c r="CM58" s="5" t="s">
        <v>400</v>
      </c>
      <c r="CN58" s="5" t="s">
        <v>401</v>
      </c>
      <c r="CO58" s="5">
        <v>0</v>
      </c>
      <c r="CP58" s="5">
        <v>814.49</v>
      </c>
      <c r="CQ58" s="5">
        <v>3702.03</v>
      </c>
      <c r="CR58" s="5">
        <v>1103.32</v>
      </c>
      <c r="CS58" s="5">
        <v>0.22</v>
      </c>
      <c r="CT58" s="5">
        <v>0.74</v>
      </c>
      <c r="CU58" s="5">
        <v>-288.83</v>
      </c>
      <c r="CV58" s="5">
        <v>0</v>
      </c>
      <c r="CW58" s="5">
        <v>0</v>
      </c>
      <c r="CX58" s="5">
        <v>685.92</v>
      </c>
      <c r="CZ58" s="5">
        <v>0</v>
      </c>
      <c r="DA58" s="5">
        <v>0</v>
      </c>
      <c r="DB58" s="5">
        <v>0</v>
      </c>
      <c r="DC58" s="5">
        <v>0</v>
      </c>
      <c r="DD58" s="5">
        <v>0</v>
      </c>
      <c r="DE58" s="5">
        <v>0</v>
      </c>
      <c r="DF58" s="5" t="s">
        <v>548</v>
      </c>
      <c r="DG58" s="5" t="s">
        <v>519</v>
      </c>
      <c r="DH58" s="5" t="s">
        <v>520</v>
      </c>
      <c r="DI58" s="5" t="s">
        <v>521</v>
      </c>
      <c r="DJ58" s="5" t="s">
        <v>522</v>
      </c>
      <c r="DK58" s="5" t="s">
        <v>522</v>
      </c>
      <c r="DL58" s="5" t="s">
        <v>523</v>
      </c>
      <c r="DM58" s="5" t="s">
        <v>523</v>
      </c>
      <c r="DN58" s="5" t="s">
        <v>523</v>
      </c>
      <c r="DO58" s="5" t="s">
        <v>114</v>
      </c>
      <c r="DP58" s="5" t="s">
        <v>524</v>
      </c>
      <c r="DQ58" s="5" t="s">
        <v>460</v>
      </c>
      <c r="DT58" s="5" t="s">
        <v>15</v>
      </c>
      <c r="DU58" s="5" t="s">
        <v>452</v>
      </c>
      <c r="DV58" s="5" t="s">
        <v>382</v>
      </c>
      <c r="DY58" s="5" t="s">
        <v>408</v>
      </c>
      <c r="DZ58" s="5" t="s">
        <v>675</v>
      </c>
      <c r="EA58" s="5" t="s">
        <v>155</v>
      </c>
      <c r="EB58" s="5" t="s">
        <v>410</v>
      </c>
      <c r="EC58" s="5">
        <v>45292</v>
      </c>
      <c r="EE58" s="5" t="s">
        <v>676</v>
      </c>
    </row>
    <row r="59" spans="1:143" s="5" customFormat="1" x14ac:dyDescent="0.3">
      <c r="A59" s="9">
        <f t="shared" si="17"/>
        <v>58</v>
      </c>
      <c r="B59" s="5" t="s">
        <v>505</v>
      </c>
      <c r="C59" s="5" t="s">
        <v>209</v>
      </c>
      <c r="D59" s="5" t="s">
        <v>231</v>
      </c>
      <c r="E59" s="5" t="s">
        <v>162</v>
      </c>
      <c r="F59" s="20" t="str">
        <f t="shared" si="12"/>
        <v>Central Gas Furnace17.8 SEER2 Central Heat Pump (HSPF2 = 8.1)SFm</v>
      </c>
      <c r="G59" s="5">
        <f t="shared" si="19"/>
        <v>-544</v>
      </c>
      <c r="H59" s="5">
        <f t="shared" si="20"/>
        <v>51.1</v>
      </c>
      <c r="I59" s="5">
        <f t="shared" si="21"/>
        <v>15</v>
      </c>
      <c r="J59" s="132">
        <f t="shared" si="16"/>
        <v>2699.19</v>
      </c>
      <c r="K59" s="132">
        <f t="shared" si="18"/>
        <v>2917.66</v>
      </c>
      <c r="L59" s="15" t="s">
        <v>506</v>
      </c>
      <c r="M59" s="5" t="s">
        <v>155</v>
      </c>
      <c r="N59" s="5" t="s">
        <v>507</v>
      </c>
      <c r="O59" s="5" t="s">
        <v>673</v>
      </c>
      <c r="P59" s="5" t="s">
        <v>622</v>
      </c>
      <c r="R59" s="5" t="s">
        <v>677</v>
      </c>
      <c r="S59" s="5" t="s">
        <v>618</v>
      </c>
      <c r="T59" s="5" t="s">
        <v>618</v>
      </c>
      <c r="U59" s="5" t="s">
        <v>381</v>
      </c>
      <c r="V59" s="5" t="s">
        <v>382</v>
      </c>
      <c r="W59" s="5" t="s">
        <v>383</v>
      </c>
      <c r="X59" s="5" t="s">
        <v>162</v>
      </c>
      <c r="Y59" s="5" t="s">
        <v>384</v>
      </c>
      <c r="Z59" s="5" t="s">
        <v>125</v>
      </c>
      <c r="AA59" s="5" t="s">
        <v>512</v>
      </c>
      <c r="AB59" s="5" t="s">
        <v>386</v>
      </c>
      <c r="AC59" s="5" t="s">
        <v>387</v>
      </c>
      <c r="AD59" s="5" t="s">
        <v>387</v>
      </c>
      <c r="AE59" s="5" t="s">
        <v>573</v>
      </c>
      <c r="AF59" s="5" t="s">
        <v>596</v>
      </c>
      <c r="AG59" s="5" t="s">
        <v>619</v>
      </c>
      <c r="AH59" s="5" t="s">
        <v>516</v>
      </c>
      <c r="AI59" s="5" t="s">
        <v>387</v>
      </c>
      <c r="AJ59" s="5" t="s">
        <v>391</v>
      </c>
      <c r="AK59" s="5">
        <v>0</v>
      </c>
      <c r="AL59" s="5">
        <v>-544</v>
      </c>
      <c r="AM59" s="5">
        <v>51.1</v>
      </c>
      <c r="AN59" s="5">
        <v>0</v>
      </c>
      <c r="AO59" s="5">
        <v>0</v>
      </c>
      <c r="AP59" s="5">
        <v>0</v>
      </c>
      <c r="AQ59" s="5">
        <v>6.79</v>
      </c>
      <c r="AR59" s="5">
        <v>211.68</v>
      </c>
      <c r="AS59" s="5">
        <v>2699.19</v>
      </c>
      <c r="AT59" s="5">
        <v>582.66999999999996</v>
      </c>
      <c r="AU59" s="5">
        <v>2334.9899999999998</v>
      </c>
      <c r="AV59" s="5">
        <v>0</v>
      </c>
      <c r="AW59" s="5">
        <v>0</v>
      </c>
      <c r="AX59" s="5">
        <v>0</v>
      </c>
      <c r="AY59" s="5" t="s">
        <v>382</v>
      </c>
      <c r="AZ59" s="5" t="s">
        <v>517</v>
      </c>
      <c r="BA59" s="5">
        <v>15</v>
      </c>
      <c r="BC59" s="5">
        <v>0</v>
      </c>
      <c r="BD59" s="5">
        <v>15</v>
      </c>
      <c r="BE59" s="5">
        <v>0</v>
      </c>
      <c r="BF59" s="5">
        <v>0</v>
      </c>
      <c r="BG59" s="5">
        <v>1680</v>
      </c>
      <c r="BH59" s="5">
        <v>109</v>
      </c>
      <c r="BI59" s="5">
        <v>0</v>
      </c>
      <c r="BJ59" s="5">
        <v>0</v>
      </c>
      <c r="BK59" s="5">
        <v>0</v>
      </c>
      <c r="BL59" s="5">
        <v>0</v>
      </c>
      <c r="BM59" s="5">
        <v>2220</v>
      </c>
      <c r="BN59" s="5">
        <v>58.2</v>
      </c>
      <c r="BO59" s="5" t="s">
        <v>474</v>
      </c>
      <c r="BP59" s="5" t="s">
        <v>396</v>
      </c>
      <c r="BQ59" s="5">
        <v>1</v>
      </c>
      <c r="BR59" s="5">
        <v>1</v>
      </c>
      <c r="BS59" s="5">
        <v>1</v>
      </c>
      <c r="BT59" s="5">
        <v>1</v>
      </c>
      <c r="BU59" s="5" t="s">
        <v>397</v>
      </c>
      <c r="BV59" s="5">
        <v>1</v>
      </c>
      <c r="BW59" s="5">
        <v>0</v>
      </c>
      <c r="BX59" s="5" t="s">
        <v>459</v>
      </c>
      <c r="BY59" s="5" t="s">
        <v>399</v>
      </c>
      <c r="BZ59" s="5">
        <v>0</v>
      </c>
      <c r="CA59" s="5">
        <v>685.92</v>
      </c>
      <c r="CB59" s="5">
        <v>0</v>
      </c>
      <c r="CC59" s="5">
        <v>0</v>
      </c>
      <c r="CE59" s="5">
        <v>0</v>
      </c>
      <c r="CK59" s="5" t="s">
        <v>389</v>
      </c>
      <c r="CL59" s="5" t="b">
        <v>0</v>
      </c>
      <c r="CM59" s="5" t="s">
        <v>400</v>
      </c>
      <c r="CN59" s="5" t="s">
        <v>401</v>
      </c>
      <c r="CO59" s="5">
        <v>0</v>
      </c>
      <c r="CP59" s="5">
        <v>981.61</v>
      </c>
      <c r="CQ59" s="5">
        <v>3744.28</v>
      </c>
      <c r="CR59" s="5">
        <v>1145.57</v>
      </c>
      <c r="CS59" s="5">
        <v>0.26</v>
      </c>
      <c r="CT59" s="5">
        <v>0.86</v>
      </c>
      <c r="CU59" s="5">
        <v>-163.96</v>
      </c>
      <c r="CV59" s="5">
        <v>0</v>
      </c>
      <c r="CW59" s="5">
        <v>0</v>
      </c>
      <c r="CX59" s="5">
        <v>685.92</v>
      </c>
      <c r="CZ59" s="5">
        <v>0</v>
      </c>
      <c r="DA59" s="5">
        <v>0</v>
      </c>
      <c r="DB59" s="5">
        <v>0</v>
      </c>
      <c r="DC59" s="5">
        <v>0</v>
      </c>
      <c r="DD59" s="5">
        <v>0</v>
      </c>
      <c r="DE59" s="5">
        <v>0</v>
      </c>
      <c r="DF59" s="5" t="s">
        <v>548</v>
      </c>
      <c r="DG59" s="5" t="s">
        <v>519</v>
      </c>
      <c r="DH59" s="5" t="s">
        <v>520</v>
      </c>
      <c r="DI59" s="5" t="s">
        <v>521</v>
      </c>
      <c r="DJ59" s="5" t="s">
        <v>522</v>
      </c>
      <c r="DK59" s="5" t="s">
        <v>522</v>
      </c>
      <c r="DL59" s="5" t="s">
        <v>523</v>
      </c>
      <c r="DM59" s="5" t="s">
        <v>523</v>
      </c>
      <c r="DN59" s="5" t="s">
        <v>523</v>
      </c>
      <c r="DO59" s="5" t="s">
        <v>114</v>
      </c>
      <c r="DP59" s="5" t="s">
        <v>524</v>
      </c>
      <c r="DQ59" s="5" t="s">
        <v>460</v>
      </c>
      <c r="DT59" s="5" t="s">
        <v>15</v>
      </c>
      <c r="DU59" s="5" t="s">
        <v>452</v>
      </c>
      <c r="DV59" s="5" t="s">
        <v>382</v>
      </c>
      <c r="DY59" s="5" t="s">
        <v>408</v>
      </c>
      <c r="DZ59" s="5" t="s">
        <v>675</v>
      </c>
      <c r="EA59" s="5" t="s">
        <v>155</v>
      </c>
      <c r="EB59" s="5" t="s">
        <v>410</v>
      </c>
      <c r="EC59" s="5">
        <v>45292</v>
      </c>
      <c r="EE59" s="5" t="s">
        <v>678</v>
      </c>
    </row>
    <row r="60" spans="1:143" s="5" customFormat="1" x14ac:dyDescent="0.3">
      <c r="A60" s="9">
        <f t="shared" si="17"/>
        <v>59</v>
      </c>
      <c r="B60" s="5" t="s">
        <v>505</v>
      </c>
      <c r="C60" s="5" t="s">
        <v>209</v>
      </c>
      <c r="D60" s="5" t="s">
        <v>232</v>
      </c>
      <c r="E60" s="5" t="s">
        <v>166</v>
      </c>
      <c r="F60" s="20" t="str">
        <f t="shared" si="12"/>
        <v>Central Gas Furnace18.7 SEER2 Central Heat Pump (HSPF2 = 8.5)MFm</v>
      </c>
      <c r="G60" s="5">
        <f t="shared" si="19"/>
        <v>-474</v>
      </c>
      <c r="H60" s="5">
        <f t="shared" si="20"/>
        <v>42.4</v>
      </c>
      <c r="I60" s="5">
        <f t="shared" si="21"/>
        <v>15</v>
      </c>
      <c r="J60" s="132">
        <f t="shared" si="16"/>
        <v>2940.37</v>
      </c>
      <c r="K60" s="132">
        <f t="shared" si="18"/>
        <v>3158.84</v>
      </c>
      <c r="L60" s="15" t="s">
        <v>506</v>
      </c>
      <c r="M60" s="5" t="s">
        <v>155</v>
      </c>
      <c r="N60" s="5" t="s">
        <v>507</v>
      </c>
      <c r="O60" s="5" t="s">
        <v>679</v>
      </c>
      <c r="P60" s="5" t="s">
        <v>616</v>
      </c>
      <c r="R60" s="5" t="s">
        <v>680</v>
      </c>
      <c r="S60" s="5" t="s">
        <v>618</v>
      </c>
      <c r="T60" s="5" t="s">
        <v>618</v>
      </c>
      <c r="U60" s="5" t="s">
        <v>381</v>
      </c>
      <c r="V60" s="5" t="s">
        <v>382</v>
      </c>
      <c r="W60" s="5" t="s">
        <v>383</v>
      </c>
      <c r="X60" s="5" t="s">
        <v>166</v>
      </c>
      <c r="Y60" s="5" t="s">
        <v>384</v>
      </c>
      <c r="Z60" s="5" t="s">
        <v>125</v>
      </c>
      <c r="AA60" s="5" t="s">
        <v>512</v>
      </c>
      <c r="AB60" s="5" t="s">
        <v>386</v>
      </c>
      <c r="AC60" s="5" t="s">
        <v>387</v>
      </c>
      <c r="AD60" s="5" t="s">
        <v>387</v>
      </c>
      <c r="AE60" s="5" t="s">
        <v>573</v>
      </c>
      <c r="AF60" s="5" t="s">
        <v>603</v>
      </c>
      <c r="AG60" s="5" t="s">
        <v>619</v>
      </c>
      <c r="AH60" s="5" t="s">
        <v>516</v>
      </c>
      <c r="AI60" s="5" t="s">
        <v>387</v>
      </c>
      <c r="AJ60" s="5" t="s">
        <v>391</v>
      </c>
      <c r="AK60" s="5">
        <v>0</v>
      </c>
      <c r="AL60" s="5">
        <v>-474</v>
      </c>
      <c r="AM60" s="5">
        <v>42.4</v>
      </c>
      <c r="AN60" s="5">
        <v>0</v>
      </c>
      <c r="AO60" s="5">
        <v>0</v>
      </c>
      <c r="AP60" s="5">
        <v>0</v>
      </c>
      <c r="AQ60" s="5">
        <v>6.79</v>
      </c>
      <c r="AR60" s="5">
        <v>211.68</v>
      </c>
      <c r="AS60" s="5">
        <v>2940.37</v>
      </c>
      <c r="AT60" s="5">
        <v>582.66999999999996</v>
      </c>
      <c r="AU60" s="5">
        <v>2576.17</v>
      </c>
      <c r="AV60" s="5">
        <v>0</v>
      </c>
      <c r="AW60" s="5">
        <v>0</v>
      </c>
      <c r="AX60" s="5">
        <v>0</v>
      </c>
      <c r="AY60" s="5" t="s">
        <v>382</v>
      </c>
      <c r="AZ60" s="5" t="s">
        <v>517</v>
      </c>
      <c r="BA60" s="5">
        <v>15</v>
      </c>
      <c r="BC60" s="5">
        <v>0</v>
      </c>
      <c r="BD60" s="5">
        <v>15</v>
      </c>
      <c r="BE60" s="5">
        <v>0</v>
      </c>
      <c r="BF60" s="5">
        <v>0</v>
      </c>
      <c r="BG60" s="5">
        <v>2010</v>
      </c>
      <c r="BH60" s="5">
        <v>284</v>
      </c>
      <c r="BI60" s="5">
        <v>0</v>
      </c>
      <c r="BJ60" s="5">
        <v>0</v>
      </c>
      <c r="BK60" s="5">
        <v>0</v>
      </c>
      <c r="BL60" s="5">
        <v>0</v>
      </c>
      <c r="BM60" s="5">
        <v>2480</v>
      </c>
      <c r="BN60" s="5">
        <v>242</v>
      </c>
      <c r="BO60" s="5" t="s">
        <v>474</v>
      </c>
      <c r="BP60" s="5" t="s">
        <v>396</v>
      </c>
      <c r="BQ60" s="5">
        <v>1</v>
      </c>
      <c r="BR60" s="5">
        <v>1</v>
      </c>
      <c r="BS60" s="5">
        <v>1</v>
      </c>
      <c r="BT60" s="5">
        <v>1</v>
      </c>
      <c r="BU60" s="5" t="s">
        <v>397</v>
      </c>
      <c r="BV60" s="5">
        <v>1</v>
      </c>
      <c r="BW60" s="5">
        <v>0</v>
      </c>
      <c r="BX60" s="5" t="s">
        <v>459</v>
      </c>
      <c r="BY60" s="5" t="s">
        <v>399</v>
      </c>
      <c r="BZ60" s="5">
        <v>0</v>
      </c>
      <c r="CA60" s="5">
        <v>685.92</v>
      </c>
      <c r="CB60" s="5">
        <v>0</v>
      </c>
      <c r="CC60" s="5">
        <v>0</v>
      </c>
      <c r="CE60" s="5">
        <v>0</v>
      </c>
      <c r="CK60" s="5" t="s">
        <v>389</v>
      </c>
      <c r="CL60" s="5" t="b">
        <v>0</v>
      </c>
      <c r="CM60" s="5" t="s">
        <v>400</v>
      </c>
      <c r="CN60" s="5" t="s">
        <v>401</v>
      </c>
      <c r="CO60" s="5">
        <v>0</v>
      </c>
      <c r="CP60" s="5">
        <v>814.49</v>
      </c>
      <c r="CQ60" s="5">
        <v>3917.33</v>
      </c>
      <c r="CR60" s="5">
        <v>1086.43</v>
      </c>
      <c r="CS60" s="5">
        <v>0.21</v>
      </c>
      <c r="CT60" s="5">
        <v>0.75</v>
      </c>
      <c r="CU60" s="5">
        <v>-271.94</v>
      </c>
      <c r="CV60" s="5">
        <v>0</v>
      </c>
      <c r="CW60" s="5">
        <v>0</v>
      </c>
      <c r="CX60" s="5">
        <v>685.92</v>
      </c>
      <c r="CZ60" s="5">
        <v>0</v>
      </c>
      <c r="DA60" s="5">
        <v>0</v>
      </c>
      <c r="DB60" s="5">
        <v>0</v>
      </c>
      <c r="DC60" s="5">
        <v>0</v>
      </c>
      <c r="DD60" s="5">
        <v>0</v>
      </c>
      <c r="DE60" s="5">
        <v>0</v>
      </c>
      <c r="DF60" s="5" t="s">
        <v>556</v>
      </c>
      <c r="DG60" s="5" t="s">
        <v>519</v>
      </c>
      <c r="DH60" s="5" t="s">
        <v>520</v>
      </c>
      <c r="DI60" s="5" t="s">
        <v>521</v>
      </c>
      <c r="DJ60" s="5" t="s">
        <v>522</v>
      </c>
      <c r="DK60" s="5" t="s">
        <v>522</v>
      </c>
      <c r="DL60" s="5" t="s">
        <v>523</v>
      </c>
      <c r="DM60" s="5" t="s">
        <v>523</v>
      </c>
      <c r="DN60" s="5" t="s">
        <v>523</v>
      </c>
      <c r="DO60" s="5" t="s">
        <v>114</v>
      </c>
      <c r="DP60" s="5" t="s">
        <v>524</v>
      </c>
      <c r="DQ60" s="5" t="s">
        <v>460</v>
      </c>
      <c r="DT60" s="5" t="s">
        <v>15</v>
      </c>
      <c r="DU60" s="5" t="s">
        <v>452</v>
      </c>
      <c r="DV60" s="5" t="s">
        <v>382</v>
      </c>
      <c r="DY60" s="5" t="s">
        <v>408</v>
      </c>
      <c r="DZ60" s="5" t="s">
        <v>681</v>
      </c>
      <c r="EA60" s="5" t="s">
        <v>155</v>
      </c>
      <c r="EB60" s="5" t="s">
        <v>410</v>
      </c>
      <c r="EC60" s="5">
        <v>45292</v>
      </c>
      <c r="EE60" s="5" t="s">
        <v>682</v>
      </c>
    </row>
    <row r="61" spans="1:143" s="5" customFormat="1" x14ac:dyDescent="0.3">
      <c r="A61" s="9">
        <f t="shared" si="17"/>
        <v>60</v>
      </c>
      <c r="B61" s="5" t="s">
        <v>505</v>
      </c>
      <c r="C61" s="5" t="s">
        <v>209</v>
      </c>
      <c r="D61" s="5" t="s">
        <v>232</v>
      </c>
      <c r="E61" s="5" t="s">
        <v>162</v>
      </c>
      <c r="F61" s="20" t="str">
        <f t="shared" si="12"/>
        <v>Central Gas Furnace18.7 SEER2 Central Heat Pump (HSPF2 = 8.5)SFm</v>
      </c>
      <c r="G61" s="5">
        <f t="shared" si="19"/>
        <v>-517</v>
      </c>
      <c r="H61" s="5">
        <f t="shared" si="20"/>
        <v>51.1</v>
      </c>
      <c r="I61" s="5">
        <f t="shared" si="21"/>
        <v>15</v>
      </c>
      <c r="J61" s="132">
        <f t="shared" si="16"/>
        <v>2940.37</v>
      </c>
      <c r="K61" s="132">
        <f t="shared" si="18"/>
        <v>3158.84</v>
      </c>
      <c r="L61" s="15" t="s">
        <v>506</v>
      </c>
      <c r="M61" s="5" t="s">
        <v>155</v>
      </c>
      <c r="N61" s="5" t="s">
        <v>507</v>
      </c>
      <c r="O61" s="5" t="s">
        <v>679</v>
      </c>
      <c r="P61" s="5" t="s">
        <v>622</v>
      </c>
      <c r="R61" s="5" t="s">
        <v>683</v>
      </c>
      <c r="S61" s="5" t="s">
        <v>618</v>
      </c>
      <c r="T61" s="5" t="s">
        <v>618</v>
      </c>
      <c r="U61" s="5" t="s">
        <v>381</v>
      </c>
      <c r="V61" s="5" t="s">
        <v>382</v>
      </c>
      <c r="W61" s="5" t="s">
        <v>383</v>
      </c>
      <c r="X61" s="5" t="s">
        <v>162</v>
      </c>
      <c r="Y61" s="5" t="s">
        <v>384</v>
      </c>
      <c r="Z61" s="5" t="s">
        <v>125</v>
      </c>
      <c r="AA61" s="5" t="s">
        <v>512</v>
      </c>
      <c r="AB61" s="5" t="s">
        <v>386</v>
      </c>
      <c r="AC61" s="5" t="s">
        <v>387</v>
      </c>
      <c r="AD61" s="5" t="s">
        <v>387</v>
      </c>
      <c r="AE61" s="5" t="s">
        <v>573</v>
      </c>
      <c r="AF61" s="5" t="s">
        <v>603</v>
      </c>
      <c r="AG61" s="5" t="s">
        <v>619</v>
      </c>
      <c r="AH61" s="5" t="s">
        <v>516</v>
      </c>
      <c r="AI61" s="5" t="s">
        <v>387</v>
      </c>
      <c r="AJ61" s="5" t="s">
        <v>391</v>
      </c>
      <c r="AK61" s="5">
        <v>0</v>
      </c>
      <c r="AL61" s="5">
        <v>-517</v>
      </c>
      <c r="AM61" s="5">
        <v>51.1</v>
      </c>
      <c r="AN61" s="5">
        <v>0</v>
      </c>
      <c r="AO61" s="5">
        <v>0</v>
      </c>
      <c r="AP61" s="5">
        <v>0</v>
      </c>
      <c r="AQ61" s="5">
        <v>6.79</v>
      </c>
      <c r="AR61" s="5">
        <v>211.68</v>
      </c>
      <c r="AS61" s="5">
        <v>2940.37</v>
      </c>
      <c r="AT61" s="5">
        <v>582.66999999999996</v>
      </c>
      <c r="AU61" s="5">
        <v>2576.17</v>
      </c>
      <c r="AV61" s="5">
        <v>0</v>
      </c>
      <c r="AW61" s="5">
        <v>0</v>
      </c>
      <c r="AX61" s="5">
        <v>0</v>
      </c>
      <c r="AY61" s="5" t="s">
        <v>382</v>
      </c>
      <c r="AZ61" s="5" t="s">
        <v>517</v>
      </c>
      <c r="BA61" s="5">
        <v>15</v>
      </c>
      <c r="BC61" s="5">
        <v>0</v>
      </c>
      <c r="BD61" s="5">
        <v>15</v>
      </c>
      <c r="BE61" s="5">
        <v>0</v>
      </c>
      <c r="BF61" s="5">
        <v>0</v>
      </c>
      <c r="BG61" s="5">
        <v>1680</v>
      </c>
      <c r="BH61" s="5">
        <v>109</v>
      </c>
      <c r="BI61" s="5">
        <v>0</v>
      </c>
      <c r="BJ61" s="5">
        <v>0</v>
      </c>
      <c r="BK61" s="5">
        <v>0</v>
      </c>
      <c r="BL61" s="5">
        <v>0</v>
      </c>
      <c r="BM61" s="5">
        <v>2200</v>
      </c>
      <c r="BN61" s="5">
        <v>58.2</v>
      </c>
      <c r="BO61" s="5" t="s">
        <v>474</v>
      </c>
      <c r="BP61" s="5" t="s">
        <v>396</v>
      </c>
      <c r="BQ61" s="5">
        <v>1</v>
      </c>
      <c r="BR61" s="5">
        <v>1</v>
      </c>
      <c r="BS61" s="5">
        <v>1</v>
      </c>
      <c r="BT61" s="5">
        <v>1</v>
      </c>
      <c r="BU61" s="5" t="s">
        <v>397</v>
      </c>
      <c r="BV61" s="5">
        <v>1</v>
      </c>
      <c r="BW61" s="5">
        <v>0</v>
      </c>
      <c r="BX61" s="5" t="s">
        <v>459</v>
      </c>
      <c r="BY61" s="5" t="s">
        <v>399</v>
      </c>
      <c r="BZ61" s="5">
        <v>0</v>
      </c>
      <c r="CA61" s="5">
        <v>685.92</v>
      </c>
      <c r="CB61" s="5">
        <v>0</v>
      </c>
      <c r="CC61" s="5">
        <v>0</v>
      </c>
      <c r="CE61" s="5">
        <v>0</v>
      </c>
      <c r="CK61" s="5" t="s">
        <v>389</v>
      </c>
      <c r="CL61" s="5" t="b">
        <v>0</v>
      </c>
      <c r="CM61" s="5" t="s">
        <v>400</v>
      </c>
      <c r="CN61" s="5" t="s">
        <v>401</v>
      </c>
      <c r="CO61" s="5">
        <v>0</v>
      </c>
      <c r="CP61" s="5">
        <v>981.61</v>
      </c>
      <c r="CQ61" s="5">
        <v>3953.67</v>
      </c>
      <c r="CR61" s="5">
        <v>1122.76</v>
      </c>
      <c r="CS61" s="5">
        <v>0.25</v>
      </c>
      <c r="CT61" s="5">
        <v>0.87</v>
      </c>
      <c r="CU61" s="5">
        <v>-141.13999999999999</v>
      </c>
      <c r="CV61" s="5">
        <v>0</v>
      </c>
      <c r="CW61" s="5">
        <v>0</v>
      </c>
      <c r="CX61" s="5">
        <v>685.92</v>
      </c>
      <c r="CZ61" s="5">
        <v>0</v>
      </c>
      <c r="DA61" s="5">
        <v>0</v>
      </c>
      <c r="DB61" s="5">
        <v>0</v>
      </c>
      <c r="DC61" s="5">
        <v>0</v>
      </c>
      <c r="DD61" s="5">
        <v>0</v>
      </c>
      <c r="DE61" s="5">
        <v>0</v>
      </c>
      <c r="DF61" s="5" t="s">
        <v>556</v>
      </c>
      <c r="DG61" s="5" t="s">
        <v>519</v>
      </c>
      <c r="DH61" s="5" t="s">
        <v>520</v>
      </c>
      <c r="DI61" s="5" t="s">
        <v>521</v>
      </c>
      <c r="DJ61" s="5" t="s">
        <v>522</v>
      </c>
      <c r="DK61" s="5" t="s">
        <v>522</v>
      </c>
      <c r="DL61" s="5" t="s">
        <v>523</v>
      </c>
      <c r="DM61" s="5" t="s">
        <v>523</v>
      </c>
      <c r="DN61" s="5" t="s">
        <v>523</v>
      </c>
      <c r="DO61" s="5" t="s">
        <v>114</v>
      </c>
      <c r="DP61" s="5" t="s">
        <v>524</v>
      </c>
      <c r="DQ61" s="5" t="s">
        <v>460</v>
      </c>
      <c r="DT61" s="5" t="s">
        <v>15</v>
      </c>
      <c r="DU61" s="5" t="s">
        <v>452</v>
      </c>
      <c r="DV61" s="5" t="s">
        <v>382</v>
      </c>
      <c r="DY61" s="5" t="s">
        <v>408</v>
      </c>
      <c r="DZ61" s="5" t="s">
        <v>681</v>
      </c>
      <c r="EA61" s="5" t="s">
        <v>155</v>
      </c>
      <c r="EB61" s="5" t="s">
        <v>410</v>
      </c>
      <c r="EC61" s="5">
        <v>45292</v>
      </c>
      <c r="EE61" s="5" t="s">
        <v>684</v>
      </c>
    </row>
    <row r="62" spans="1:143" s="5" customFormat="1" x14ac:dyDescent="0.3">
      <c r="A62" s="9">
        <f t="shared" si="17"/>
        <v>61</v>
      </c>
      <c r="B62" s="5" t="s">
        <v>505</v>
      </c>
      <c r="C62" s="5" t="s">
        <v>209</v>
      </c>
      <c r="D62" s="5" t="s">
        <v>233</v>
      </c>
      <c r="E62" s="5" t="s">
        <v>166</v>
      </c>
      <c r="F62" s="20" t="str">
        <f t="shared" si="12"/>
        <v>Central Gas Furnace19.6 SEER2 Central Heat Pump (HSPF2 = 8.9)MFm</v>
      </c>
      <c r="G62" s="5">
        <f t="shared" si="19"/>
        <v>-455</v>
      </c>
      <c r="H62" s="5">
        <f t="shared" si="20"/>
        <v>42.4</v>
      </c>
      <c r="I62" s="5">
        <f t="shared" si="21"/>
        <v>15</v>
      </c>
      <c r="J62" s="132">
        <f t="shared" si="16"/>
        <v>3181.56</v>
      </c>
      <c r="K62" s="132">
        <f t="shared" si="18"/>
        <v>3400.03</v>
      </c>
      <c r="L62" s="15" t="s">
        <v>506</v>
      </c>
      <c r="M62" s="5" t="s">
        <v>155</v>
      </c>
      <c r="N62" s="5" t="s">
        <v>507</v>
      </c>
      <c r="O62" s="5" t="s">
        <v>685</v>
      </c>
      <c r="P62" s="5" t="s">
        <v>616</v>
      </c>
      <c r="R62" s="5" t="s">
        <v>686</v>
      </c>
      <c r="S62" s="5" t="s">
        <v>618</v>
      </c>
      <c r="T62" s="5" t="s">
        <v>618</v>
      </c>
      <c r="U62" s="5" t="s">
        <v>381</v>
      </c>
      <c r="V62" s="5" t="s">
        <v>382</v>
      </c>
      <c r="W62" s="5" t="s">
        <v>383</v>
      </c>
      <c r="X62" s="5" t="s">
        <v>166</v>
      </c>
      <c r="Y62" s="5" t="s">
        <v>384</v>
      </c>
      <c r="Z62" s="5" t="s">
        <v>125</v>
      </c>
      <c r="AA62" s="5" t="s">
        <v>512</v>
      </c>
      <c r="AB62" s="5" t="s">
        <v>386</v>
      </c>
      <c r="AC62" s="5" t="s">
        <v>387</v>
      </c>
      <c r="AD62" s="5" t="s">
        <v>387</v>
      </c>
      <c r="AE62" s="5" t="s">
        <v>573</v>
      </c>
      <c r="AF62" s="5" t="s">
        <v>610</v>
      </c>
      <c r="AG62" s="5" t="s">
        <v>619</v>
      </c>
      <c r="AH62" s="5" t="s">
        <v>516</v>
      </c>
      <c r="AI62" s="5" t="s">
        <v>387</v>
      </c>
      <c r="AJ62" s="5" t="s">
        <v>391</v>
      </c>
      <c r="AK62" s="5">
        <v>0</v>
      </c>
      <c r="AL62" s="5">
        <v>-455</v>
      </c>
      <c r="AM62" s="5">
        <v>42.4</v>
      </c>
      <c r="AN62" s="5">
        <v>0</v>
      </c>
      <c r="AO62" s="5">
        <v>0</v>
      </c>
      <c r="AP62" s="5">
        <v>0</v>
      </c>
      <c r="AQ62" s="5">
        <v>6.79</v>
      </c>
      <c r="AR62" s="5">
        <v>211.68</v>
      </c>
      <c r="AS62" s="5">
        <v>3181.56</v>
      </c>
      <c r="AT62" s="5">
        <v>582.66999999999996</v>
      </c>
      <c r="AU62" s="5">
        <v>2817.36</v>
      </c>
      <c r="AV62" s="5">
        <v>0</v>
      </c>
      <c r="AW62" s="5">
        <v>0</v>
      </c>
      <c r="AX62" s="5">
        <v>0</v>
      </c>
      <c r="AY62" s="5" t="s">
        <v>382</v>
      </c>
      <c r="AZ62" s="5" t="s">
        <v>517</v>
      </c>
      <c r="BA62" s="5">
        <v>15</v>
      </c>
      <c r="BC62" s="5">
        <v>0</v>
      </c>
      <c r="BD62" s="5">
        <v>15</v>
      </c>
      <c r="BE62" s="5">
        <v>0</v>
      </c>
      <c r="BF62" s="5">
        <v>0</v>
      </c>
      <c r="BG62" s="5">
        <v>2010</v>
      </c>
      <c r="BH62" s="5">
        <v>284</v>
      </c>
      <c r="BI62" s="5">
        <v>0</v>
      </c>
      <c r="BJ62" s="5">
        <v>0</v>
      </c>
      <c r="BK62" s="5">
        <v>0</v>
      </c>
      <c r="BL62" s="5">
        <v>0</v>
      </c>
      <c r="BM62" s="5">
        <v>2460</v>
      </c>
      <c r="BN62" s="5">
        <v>242</v>
      </c>
      <c r="BO62" s="5" t="s">
        <v>474</v>
      </c>
      <c r="BP62" s="5" t="s">
        <v>396</v>
      </c>
      <c r="BQ62" s="5">
        <v>1</v>
      </c>
      <c r="BR62" s="5">
        <v>1</v>
      </c>
      <c r="BS62" s="5">
        <v>1</v>
      </c>
      <c r="BT62" s="5">
        <v>1</v>
      </c>
      <c r="BU62" s="5" t="s">
        <v>397</v>
      </c>
      <c r="BV62" s="5">
        <v>1</v>
      </c>
      <c r="BW62" s="5">
        <v>0</v>
      </c>
      <c r="BX62" s="5" t="s">
        <v>459</v>
      </c>
      <c r="BY62" s="5" t="s">
        <v>399</v>
      </c>
      <c r="BZ62" s="5">
        <v>0</v>
      </c>
      <c r="CA62" s="5">
        <v>685.92</v>
      </c>
      <c r="CB62" s="5">
        <v>0</v>
      </c>
      <c r="CC62" s="5">
        <v>0</v>
      </c>
      <c r="CE62" s="5">
        <v>0</v>
      </c>
      <c r="CK62" s="5" t="s">
        <v>389</v>
      </c>
      <c r="CL62" s="5" t="b">
        <v>0</v>
      </c>
      <c r="CM62" s="5" t="s">
        <v>400</v>
      </c>
      <c r="CN62" s="5" t="s">
        <v>401</v>
      </c>
      <c r="CO62" s="5">
        <v>0</v>
      </c>
      <c r="CP62" s="5">
        <v>814.49</v>
      </c>
      <c r="CQ62" s="5">
        <v>4133.49</v>
      </c>
      <c r="CR62" s="5">
        <v>1070.3699999999999</v>
      </c>
      <c r="CS62" s="5">
        <v>0.2</v>
      </c>
      <c r="CT62" s="5">
        <v>0.76</v>
      </c>
      <c r="CU62" s="5">
        <v>-255.88</v>
      </c>
      <c r="CV62" s="5">
        <v>0</v>
      </c>
      <c r="CW62" s="5">
        <v>0</v>
      </c>
      <c r="CX62" s="5">
        <v>685.92</v>
      </c>
      <c r="CZ62" s="5">
        <v>0</v>
      </c>
      <c r="DA62" s="5">
        <v>0</v>
      </c>
      <c r="DB62" s="5">
        <v>0</v>
      </c>
      <c r="DC62" s="5">
        <v>0</v>
      </c>
      <c r="DD62" s="5">
        <v>0</v>
      </c>
      <c r="DE62" s="5">
        <v>0</v>
      </c>
      <c r="DF62" s="5" t="s">
        <v>564</v>
      </c>
      <c r="DG62" s="5" t="s">
        <v>519</v>
      </c>
      <c r="DH62" s="5" t="s">
        <v>520</v>
      </c>
      <c r="DI62" s="5" t="s">
        <v>521</v>
      </c>
      <c r="DJ62" s="5" t="s">
        <v>522</v>
      </c>
      <c r="DK62" s="5" t="s">
        <v>522</v>
      </c>
      <c r="DL62" s="5" t="s">
        <v>523</v>
      </c>
      <c r="DM62" s="5" t="s">
        <v>523</v>
      </c>
      <c r="DN62" s="5" t="s">
        <v>523</v>
      </c>
      <c r="DO62" s="5" t="s">
        <v>114</v>
      </c>
      <c r="DP62" s="5" t="s">
        <v>524</v>
      </c>
      <c r="DQ62" s="5" t="s">
        <v>460</v>
      </c>
      <c r="DT62" s="5" t="s">
        <v>15</v>
      </c>
      <c r="DU62" s="5" t="s">
        <v>452</v>
      </c>
      <c r="DV62" s="5" t="s">
        <v>382</v>
      </c>
      <c r="DY62" s="5" t="s">
        <v>408</v>
      </c>
      <c r="DZ62" s="5" t="s">
        <v>687</v>
      </c>
      <c r="EA62" s="5" t="s">
        <v>155</v>
      </c>
      <c r="EB62" s="5" t="s">
        <v>410</v>
      </c>
      <c r="EC62" s="5">
        <v>45292</v>
      </c>
      <c r="EE62" s="5" t="s">
        <v>688</v>
      </c>
    </row>
    <row r="63" spans="1:143" s="5" customFormat="1" x14ac:dyDescent="0.3">
      <c r="A63" s="9">
        <f t="shared" si="17"/>
        <v>62</v>
      </c>
      <c r="B63" s="5" t="s">
        <v>505</v>
      </c>
      <c r="C63" s="5" t="s">
        <v>209</v>
      </c>
      <c r="D63" s="5" t="s">
        <v>233</v>
      </c>
      <c r="E63" s="5" t="s">
        <v>162</v>
      </c>
      <c r="F63" s="20" t="str">
        <f t="shared" si="12"/>
        <v>Central Gas Furnace19.6 SEER2 Central Heat Pump (HSPF2 = 8.9)SFm</v>
      </c>
      <c r="G63" s="5">
        <f t="shared" si="19"/>
        <v>-491</v>
      </c>
      <c r="H63" s="5">
        <f t="shared" si="20"/>
        <v>51.1</v>
      </c>
      <c r="I63" s="5">
        <f t="shared" si="21"/>
        <v>15</v>
      </c>
      <c r="J63" s="132">
        <f t="shared" si="16"/>
        <v>3181.56</v>
      </c>
      <c r="K63" s="132">
        <f t="shared" si="18"/>
        <v>3400.03</v>
      </c>
      <c r="L63" s="15" t="s">
        <v>506</v>
      </c>
      <c r="M63" s="5" t="s">
        <v>155</v>
      </c>
      <c r="N63" s="5" t="s">
        <v>507</v>
      </c>
      <c r="O63" s="5" t="s">
        <v>685</v>
      </c>
      <c r="P63" s="5" t="s">
        <v>622</v>
      </c>
      <c r="R63" s="5" t="s">
        <v>689</v>
      </c>
      <c r="S63" s="5" t="s">
        <v>618</v>
      </c>
      <c r="T63" s="5" t="s">
        <v>618</v>
      </c>
      <c r="U63" s="5" t="s">
        <v>381</v>
      </c>
      <c r="V63" s="5" t="s">
        <v>382</v>
      </c>
      <c r="W63" s="5" t="s">
        <v>383</v>
      </c>
      <c r="X63" s="5" t="s">
        <v>162</v>
      </c>
      <c r="Y63" s="5" t="s">
        <v>384</v>
      </c>
      <c r="Z63" s="5" t="s">
        <v>125</v>
      </c>
      <c r="AA63" s="5" t="s">
        <v>512</v>
      </c>
      <c r="AB63" s="5" t="s">
        <v>386</v>
      </c>
      <c r="AC63" s="5" t="s">
        <v>387</v>
      </c>
      <c r="AD63" s="5" t="s">
        <v>387</v>
      </c>
      <c r="AE63" s="5" t="s">
        <v>573</v>
      </c>
      <c r="AF63" s="5" t="s">
        <v>610</v>
      </c>
      <c r="AG63" s="5" t="s">
        <v>619</v>
      </c>
      <c r="AH63" s="5" t="s">
        <v>516</v>
      </c>
      <c r="AI63" s="5" t="s">
        <v>387</v>
      </c>
      <c r="AJ63" s="5" t="s">
        <v>391</v>
      </c>
      <c r="AK63" s="5">
        <v>0</v>
      </c>
      <c r="AL63" s="5">
        <v>-491</v>
      </c>
      <c r="AM63" s="5">
        <v>51.1</v>
      </c>
      <c r="AN63" s="5">
        <v>0</v>
      </c>
      <c r="AO63" s="5">
        <v>0</v>
      </c>
      <c r="AP63" s="5">
        <v>0</v>
      </c>
      <c r="AQ63" s="5">
        <v>6.79</v>
      </c>
      <c r="AR63" s="5">
        <v>211.68</v>
      </c>
      <c r="AS63" s="5">
        <v>3181.56</v>
      </c>
      <c r="AT63" s="5">
        <v>582.66999999999996</v>
      </c>
      <c r="AU63" s="5">
        <v>2817.36</v>
      </c>
      <c r="AV63" s="5">
        <v>0</v>
      </c>
      <c r="AW63" s="5">
        <v>0</v>
      </c>
      <c r="AX63" s="5">
        <v>0</v>
      </c>
      <c r="AY63" s="5" t="s">
        <v>382</v>
      </c>
      <c r="AZ63" s="5" t="s">
        <v>517</v>
      </c>
      <c r="BA63" s="5">
        <v>15</v>
      </c>
      <c r="BC63" s="5">
        <v>0</v>
      </c>
      <c r="BD63" s="5">
        <v>15</v>
      </c>
      <c r="BE63" s="5">
        <v>0</v>
      </c>
      <c r="BF63" s="5">
        <v>0</v>
      </c>
      <c r="BG63" s="5">
        <v>1680</v>
      </c>
      <c r="BH63" s="5">
        <v>109</v>
      </c>
      <c r="BI63" s="5">
        <v>0</v>
      </c>
      <c r="BJ63" s="5">
        <v>0</v>
      </c>
      <c r="BK63" s="5">
        <v>0</v>
      </c>
      <c r="BL63" s="5">
        <v>0</v>
      </c>
      <c r="BM63" s="5">
        <v>2170</v>
      </c>
      <c r="BN63" s="5">
        <v>58.2</v>
      </c>
      <c r="BO63" s="5" t="s">
        <v>474</v>
      </c>
      <c r="BP63" s="5" t="s">
        <v>396</v>
      </c>
      <c r="BQ63" s="5">
        <v>1</v>
      </c>
      <c r="BR63" s="5">
        <v>1</v>
      </c>
      <c r="BS63" s="5">
        <v>1</v>
      </c>
      <c r="BT63" s="5">
        <v>1</v>
      </c>
      <c r="BU63" s="5" t="s">
        <v>397</v>
      </c>
      <c r="BV63" s="5">
        <v>1</v>
      </c>
      <c r="BW63" s="5">
        <v>0</v>
      </c>
      <c r="BX63" s="5" t="s">
        <v>459</v>
      </c>
      <c r="BY63" s="5" t="s">
        <v>399</v>
      </c>
      <c r="BZ63" s="5">
        <v>0</v>
      </c>
      <c r="CA63" s="5">
        <v>685.92</v>
      </c>
      <c r="CB63" s="5">
        <v>0</v>
      </c>
      <c r="CC63" s="5">
        <v>0</v>
      </c>
      <c r="CE63" s="5">
        <v>0</v>
      </c>
      <c r="CK63" s="5" t="s">
        <v>389</v>
      </c>
      <c r="CL63" s="5" t="b">
        <v>0</v>
      </c>
      <c r="CM63" s="5" t="s">
        <v>400</v>
      </c>
      <c r="CN63" s="5" t="s">
        <v>401</v>
      </c>
      <c r="CO63" s="5">
        <v>0</v>
      </c>
      <c r="CP63" s="5">
        <v>981.61</v>
      </c>
      <c r="CQ63" s="5">
        <v>4163.91</v>
      </c>
      <c r="CR63" s="5">
        <v>1100.79</v>
      </c>
      <c r="CS63" s="5">
        <v>0.24</v>
      </c>
      <c r="CT63" s="5">
        <v>0.89</v>
      </c>
      <c r="CU63" s="5">
        <v>-119.18</v>
      </c>
      <c r="CV63" s="5">
        <v>0</v>
      </c>
      <c r="CW63" s="5">
        <v>0</v>
      </c>
      <c r="CX63" s="5">
        <v>685.92</v>
      </c>
      <c r="CZ63" s="5">
        <v>0</v>
      </c>
      <c r="DA63" s="5">
        <v>0</v>
      </c>
      <c r="DB63" s="5">
        <v>0</v>
      </c>
      <c r="DC63" s="5">
        <v>0</v>
      </c>
      <c r="DD63" s="5">
        <v>0</v>
      </c>
      <c r="DE63" s="5">
        <v>0</v>
      </c>
      <c r="DF63" s="5" t="s">
        <v>564</v>
      </c>
      <c r="DG63" s="5" t="s">
        <v>519</v>
      </c>
      <c r="DH63" s="5" t="s">
        <v>520</v>
      </c>
      <c r="DI63" s="5" t="s">
        <v>521</v>
      </c>
      <c r="DJ63" s="5" t="s">
        <v>522</v>
      </c>
      <c r="DK63" s="5" t="s">
        <v>522</v>
      </c>
      <c r="DL63" s="5" t="s">
        <v>523</v>
      </c>
      <c r="DM63" s="5" t="s">
        <v>523</v>
      </c>
      <c r="DN63" s="5" t="s">
        <v>523</v>
      </c>
      <c r="DO63" s="5" t="s">
        <v>114</v>
      </c>
      <c r="DP63" s="5" t="s">
        <v>524</v>
      </c>
      <c r="DQ63" s="5" t="s">
        <v>460</v>
      </c>
      <c r="DT63" s="5" t="s">
        <v>15</v>
      </c>
      <c r="DU63" s="5" t="s">
        <v>452</v>
      </c>
      <c r="DV63" s="5" t="s">
        <v>382</v>
      </c>
      <c r="DY63" s="5" t="s">
        <v>408</v>
      </c>
      <c r="DZ63" s="5" t="s">
        <v>687</v>
      </c>
      <c r="EA63" s="5" t="s">
        <v>155</v>
      </c>
      <c r="EB63" s="5" t="s">
        <v>410</v>
      </c>
      <c r="EC63" s="5">
        <v>45292</v>
      </c>
      <c r="EE63" s="5" t="s">
        <v>690</v>
      </c>
    </row>
    <row r="64" spans="1:143" s="5" customFormat="1" ht="51.75" x14ac:dyDescent="0.3">
      <c r="A64" s="58">
        <f t="shared" si="17"/>
        <v>63</v>
      </c>
      <c r="B64" s="3" t="s">
        <v>691</v>
      </c>
      <c r="C64" s="3" t="s">
        <v>235</v>
      </c>
      <c r="D64" s="3" t="s">
        <v>236</v>
      </c>
      <c r="E64" s="3" t="s">
        <v>237</v>
      </c>
      <c r="F64" s="3" t="str">
        <f>B64</f>
        <v>Ductless Heat Pump</v>
      </c>
      <c r="G64" s="3" t="s">
        <v>239</v>
      </c>
      <c r="H64" s="3" t="s">
        <v>240</v>
      </c>
      <c r="I64" s="3" t="s">
        <v>241</v>
      </c>
      <c r="J64" s="131" t="s">
        <v>242</v>
      </c>
      <c r="K64" s="131" t="s">
        <v>243</v>
      </c>
      <c r="L64" s="14" t="s">
        <v>246</v>
      </c>
      <c r="M64" s="3" t="s">
        <v>247</v>
      </c>
      <c r="N64" s="3" t="s">
        <v>248</v>
      </c>
      <c r="O64" s="3" t="s">
        <v>249</v>
      </c>
      <c r="P64" s="3" t="s">
        <v>250</v>
      </c>
      <c r="Q64" s="3" t="s">
        <v>251</v>
      </c>
      <c r="R64" s="3" t="s">
        <v>252</v>
      </c>
      <c r="S64" s="3" t="s">
        <v>253</v>
      </c>
      <c r="T64" s="3" t="s">
        <v>254</v>
      </c>
      <c r="U64" s="3" t="s">
        <v>255</v>
      </c>
      <c r="V64" s="3" t="s">
        <v>256</v>
      </c>
      <c r="W64" s="3" t="s">
        <v>257</v>
      </c>
      <c r="X64" s="3" t="s">
        <v>258</v>
      </c>
      <c r="Y64" s="3" t="s">
        <v>259</v>
      </c>
      <c r="Z64" s="3" t="s">
        <v>260</v>
      </c>
      <c r="AA64" s="3" t="s">
        <v>261</v>
      </c>
      <c r="AB64" s="3" t="s">
        <v>262</v>
      </c>
      <c r="AC64" s="3" t="s">
        <v>263</v>
      </c>
      <c r="AD64" s="3" t="s">
        <v>264</v>
      </c>
      <c r="AE64" s="3" t="s">
        <v>502</v>
      </c>
      <c r="AF64" s="3" t="s">
        <v>692</v>
      </c>
      <c r="AG64" s="3" t="s">
        <v>504</v>
      </c>
      <c r="AH64" s="3" t="s">
        <v>269</v>
      </c>
      <c r="AI64" s="3" t="s">
        <v>270</v>
      </c>
      <c r="AJ64" s="3" t="s">
        <v>271</v>
      </c>
      <c r="AK64" s="3" t="s">
        <v>429</v>
      </c>
      <c r="AL64" s="3" t="s">
        <v>275</v>
      </c>
      <c r="AM64" s="3" t="s">
        <v>276</v>
      </c>
      <c r="AN64" s="3" t="s">
        <v>277</v>
      </c>
      <c r="AO64" s="3" t="s">
        <v>278</v>
      </c>
      <c r="AP64" s="3" t="s">
        <v>279</v>
      </c>
      <c r="AQ64" s="3" t="s">
        <v>280</v>
      </c>
      <c r="AR64" s="167" t="s">
        <v>281</v>
      </c>
      <c r="AS64" s="167" t="s">
        <v>282</v>
      </c>
      <c r="AT64" s="167" t="s">
        <v>283</v>
      </c>
      <c r="AU64" s="167" t="s">
        <v>284</v>
      </c>
      <c r="AV64" s="167" t="s">
        <v>285</v>
      </c>
      <c r="AW64" s="3" t="s">
        <v>286</v>
      </c>
      <c r="AX64" s="3" t="s">
        <v>287</v>
      </c>
      <c r="AY64" s="3" t="s">
        <v>288</v>
      </c>
      <c r="AZ64" s="3" t="s">
        <v>289</v>
      </c>
      <c r="BA64" s="3" t="s">
        <v>290</v>
      </c>
      <c r="BB64" s="3" t="s">
        <v>291</v>
      </c>
      <c r="BC64" s="3" t="s">
        <v>292</v>
      </c>
      <c r="BD64" s="3" t="s">
        <v>293</v>
      </c>
      <c r="BE64" s="3" t="s">
        <v>294</v>
      </c>
      <c r="BF64" s="3" t="s">
        <v>295</v>
      </c>
      <c r="BG64" s="3" t="s">
        <v>296</v>
      </c>
      <c r="BH64" s="3" t="s">
        <v>297</v>
      </c>
      <c r="BI64" s="3" t="s">
        <v>298</v>
      </c>
      <c r="BJ64" s="3" t="s">
        <v>299</v>
      </c>
      <c r="BK64" s="3" t="s">
        <v>300</v>
      </c>
      <c r="BL64" s="3" t="s">
        <v>301</v>
      </c>
      <c r="BM64" s="3" t="s">
        <v>302</v>
      </c>
      <c r="BN64" s="3" t="s">
        <v>303</v>
      </c>
      <c r="BO64" s="3" t="s">
        <v>304</v>
      </c>
      <c r="BP64" s="3" t="s">
        <v>305</v>
      </c>
      <c r="BQ64" s="3" t="s">
        <v>306</v>
      </c>
      <c r="BR64" s="3" t="s">
        <v>307</v>
      </c>
      <c r="BS64" s="3" t="s">
        <v>308</v>
      </c>
      <c r="BT64" s="3" t="s">
        <v>309</v>
      </c>
      <c r="BU64" s="3" t="s">
        <v>310</v>
      </c>
      <c r="BV64" s="3" t="s">
        <v>311</v>
      </c>
      <c r="BW64" s="3" t="s">
        <v>312</v>
      </c>
      <c r="BX64" s="3" t="s">
        <v>313</v>
      </c>
      <c r="BY64" s="3" t="s">
        <v>314</v>
      </c>
      <c r="BZ64" s="3" t="s">
        <v>315</v>
      </c>
      <c r="CA64" s="3" t="s">
        <v>316</v>
      </c>
      <c r="CB64" s="3" t="s">
        <v>317</v>
      </c>
      <c r="CC64" s="3" t="s">
        <v>318</v>
      </c>
      <c r="CD64" s="3" t="s">
        <v>319</v>
      </c>
      <c r="CE64" s="3" t="s">
        <v>320</v>
      </c>
      <c r="CF64" s="3" t="s">
        <v>321</v>
      </c>
      <c r="CG64" s="3" t="s">
        <v>322</v>
      </c>
      <c r="CH64" s="3" t="s">
        <v>323</v>
      </c>
      <c r="CI64" s="3" t="s">
        <v>324</v>
      </c>
      <c r="CJ64" s="3" t="s">
        <v>325</v>
      </c>
      <c r="CK64" s="3" t="s">
        <v>326</v>
      </c>
      <c r="CL64" s="3" t="s">
        <v>327</v>
      </c>
      <c r="CM64" s="3" t="s">
        <v>328</v>
      </c>
      <c r="CN64" s="3" t="s">
        <v>329</v>
      </c>
      <c r="CO64" s="3" t="s">
        <v>330</v>
      </c>
      <c r="CP64" s="3" t="s">
        <v>331</v>
      </c>
      <c r="CQ64" s="3" t="s">
        <v>332</v>
      </c>
      <c r="CR64" s="3" t="s">
        <v>333</v>
      </c>
      <c r="CS64" s="3" t="s">
        <v>334</v>
      </c>
      <c r="CT64" s="3" t="s">
        <v>335</v>
      </c>
      <c r="CU64" s="3" t="s">
        <v>336</v>
      </c>
      <c r="CV64" s="3" t="s">
        <v>337</v>
      </c>
      <c r="CW64" s="3" t="s">
        <v>338</v>
      </c>
      <c r="CX64" s="3" t="s">
        <v>339</v>
      </c>
      <c r="CY64" s="3" t="s">
        <v>340</v>
      </c>
      <c r="CZ64" s="3" t="s">
        <v>341</v>
      </c>
      <c r="DA64" s="3" t="s">
        <v>342</v>
      </c>
      <c r="DB64" s="3" t="s">
        <v>343</v>
      </c>
      <c r="DC64" s="3" t="s">
        <v>344</v>
      </c>
      <c r="DD64" s="3" t="s">
        <v>345</v>
      </c>
      <c r="DE64" s="3" t="s">
        <v>346</v>
      </c>
      <c r="DF64" s="3" t="s">
        <v>347</v>
      </c>
      <c r="DG64" s="3" t="s">
        <v>348</v>
      </c>
      <c r="DH64" s="3" t="s">
        <v>349</v>
      </c>
      <c r="DI64" s="3" t="s">
        <v>350</v>
      </c>
      <c r="DJ64" s="3" t="s">
        <v>351</v>
      </c>
      <c r="DK64" s="3" t="s">
        <v>352</v>
      </c>
      <c r="DL64" s="3" t="s">
        <v>353</v>
      </c>
      <c r="DM64" s="3" t="s">
        <v>354</v>
      </c>
      <c r="DN64" s="3" t="s">
        <v>355</v>
      </c>
      <c r="DO64" s="3" t="s">
        <v>356</v>
      </c>
      <c r="DP64" s="3" t="s">
        <v>357</v>
      </c>
      <c r="DQ64" s="3" t="s">
        <v>358</v>
      </c>
      <c r="DR64" s="3" t="s">
        <v>359</v>
      </c>
      <c r="DS64" s="3" t="s">
        <v>360</v>
      </c>
      <c r="DT64" s="3" t="s">
        <v>361</v>
      </c>
      <c r="DU64" s="3" t="s">
        <v>362</v>
      </c>
      <c r="DV64" s="3" t="s">
        <v>363</v>
      </c>
      <c r="DW64" s="3" t="s">
        <v>364</v>
      </c>
      <c r="DX64" s="3" t="s">
        <v>365</v>
      </c>
      <c r="DY64" s="3" t="s">
        <v>366</v>
      </c>
      <c r="DZ64" s="3" t="s">
        <v>367</v>
      </c>
      <c r="EA64" s="3" t="s">
        <v>368</v>
      </c>
      <c r="EB64" s="3" t="s">
        <v>369</v>
      </c>
      <c r="EC64" s="3" t="s">
        <v>370</v>
      </c>
      <c r="ED64" s="3" t="s">
        <v>371</v>
      </c>
      <c r="EE64" s="3" t="s">
        <v>372</v>
      </c>
      <c r="EF64" s="4" t="s">
        <v>373</v>
      </c>
      <c r="EG64" s="4"/>
      <c r="EH64" s="4"/>
      <c r="EI64" s="4"/>
      <c r="EJ64" s="4"/>
      <c r="EK64" s="4"/>
      <c r="EL64" s="4"/>
      <c r="EM64" s="4"/>
    </row>
    <row r="65" spans="1:136" s="5" customFormat="1" x14ac:dyDescent="0.3">
      <c r="A65" s="9">
        <f t="shared" si="17"/>
        <v>64</v>
      </c>
      <c r="B65" s="5" t="s">
        <v>693</v>
      </c>
      <c r="C65" s="5" t="s">
        <v>203</v>
      </c>
      <c r="D65" s="5" t="s">
        <v>204</v>
      </c>
      <c r="E65" s="5" t="s">
        <v>166</v>
      </c>
      <c r="F65" s="20" t="str">
        <f t="shared" ref="F65:F96" si="22">_xlfn.CONCAT(C65:E65)</f>
        <v>Wall Furnace16 SEER Ductless Mini-Split Heat Pump (HSPF = 9.2)MFm</v>
      </c>
      <c r="G65" s="5">
        <f t="shared" ref="G65" si="23">AM65</f>
        <v>-371</v>
      </c>
      <c r="H65" s="5">
        <f t="shared" ref="H65" si="24">AN65</f>
        <v>53.8</v>
      </c>
      <c r="I65" s="5">
        <f>BB65</f>
        <v>15</v>
      </c>
      <c r="J65" s="132">
        <f t="shared" ref="J65:J96" si="25">INDEX(L65:EI65,MATCH("Measure Total Cost 1st Baseline",$L$64:$EI$64,0))</f>
        <v>2276.77</v>
      </c>
      <c r="K65" s="132">
        <f>INDEX(L65:EI65,MATCH("Measure - Labor Cost",$L$64:$EI$64,0))+INDEX(L65:EI65,MATCH("Measure - Material Cost",$L$64:$EI$64,0))</f>
        <v>2777.05</v>
      </c>
      <c r="L65" s="15" t="s">
        <v>694</v>
      </c>
      <c r="M65" s="5" t="s">
        <v>157</v>
      </c>
      <c r="N65" s="5" t="s">
        <v>695</v>
      </c>
      <c r="O65" s="5" t="s">
        <v>696</v>
      </c>
      <c r="P65" s="5" t="s">
        <v>697</v>
      </c>
      <c r="R65" s="5" t="s">
        <v>698</v>
      </c>
      <c r="S65" s="5" t="s">
        <v>699</v>
      </c>
      <c r="T65" s="5" t="s">
        <v>699</v>
      </c>
      <c r="U65" s="5" t="s">
        <v>381</v>
      </c>
      <c r="V65" s="5" t="s">
        <v>382</v>
      </c>
      <c r="W65" s="5" t="s">
        <v>383</v>
      </c>
      <c r="X65" s="5" t="s">
        <v>166</v>
      </c>
      <c r="Y65" s="5" t="s">
        <v>384</v>
      </c>
      <c r="Z65" s="5" t="s">
        <v>125</v>
      </c>
      <c r="AA65" s="5" t="s">
        <v>512</v>
      </c>
      <c r="AB65" s="5" t="s">
        <v>386</v>
      </c>
      <c r="AC65" s="5" t="s">
        <v>387</v>
      </c>
      <c r="AD65" s="5" t="s">
        <v>387</v>
      </c>
      <c r="AE65" s="5" t="s">
        <v>700</v>
      </c>
      <c r="AF65" s="5" t="s">
        <v>514</v>
      </c>
      <c r="AG65" s="5" t="s">
        <v>203</v>
      </c>
      <c r="AH65" s="5" t="s">
        <v>516</v>
      </c>
      <c r="AI65" s="5" t="s">
        <v>387</v>
      </c>
      <c r="AJ65" s="5" t="s">
        <v>391</v>
      </c>
      <c r="AK65" s="5" t="s">
        <v>701</v>
      </c>
      <c r="AL65" s="5">
        <v>0</v>
      </c>
      <c r="AM65" s="5">
        <v>-371</v>
      </c>
      <c r="AN65" s="5">
        <v>53.8</v>
      </c>
      <c r="AO65" s="5">
        <v>0</v>
      </c>
      <c r="AP65" s="5">
        <v>0</v>
      </c>
      <c r="AQ65" s="5">
        <v>0</v>
      </c>
      <c r="AR65" s="5">
        <v>114.6</v>
      </c>
      <c r="AS65" s="5">
        <v>385.68</v>
      </c>
      <c r="AT65" s="5">
        <v>2276.77</v>
      </c>
      <c r="AU65" s="5">
        <v>1383.57</v>
      </c>
      <c r="AV65" s="5">
        <v>1393.48</v>
      </c>
      <c r="AW65" s="5">
        <v>0</v>
      </c>
      <c r="AX65" s="5">
        <v>0</v>
      </c>
      <c r="AY65" s="5">
        <v>0</v>
      </c>
      <c r="AZ65" s="5" t="s">
        <v>382</v>
      </c>
      <c r="BA65" s="5" t="s">
        <v>517</v>
      </c>
      <c r="BB65" s="5">
        <v>15</v>
      </c>
      <c r="BD65" s="5">
        <v>0</v>
      </c>
      <c r="BE65" s="5">
        <v>15</v>
      </c>
      <c r="BF65" s="5">
        <v>0</v>
      </c>
      <c r="BG65" s="5">
        <v>0</v>
      </c>
      <c r="BH65" s="5">
        <v>2010</v>
      </c>
      <c r="BI65" s="5">
        <v>293</v>
      </c>
      <c r="BJ65" s="5">
        <v>0</v>
      </c>
      <c r="BK65" s="5">
        <v>0</v>
      </c>
      <c r="BL65" s="5">
        <v>0</v>
      </c>
      <c r="BM65" s="5">
        <v>0</v>
      </c>
      <c r="BN65" s="5">
        <v>2380</v>
      </c>
      <c r="BO65" s="5">
        <v>239</v>
      </c>
      <c r="BP65" s="5" t="s">
        <v>474</v>
      </c>
      <c r="BQ65" s="5" t="s">
        <v>396</v>
      </c>
      <c r="BR65" s="5">
        <v>1</v>
      </c>
      <c r="BS65" s="5">
        <v>1</v>
      </c>
      <c r="BT65" s="5">
        <v>1</v>
      </c>
      <c r="BU65" s="5">
        <v>1</v>
      </c>
      <c r="BV65" s="5" t="s">
        <v>397</v>
      </c>
      <c r="BW65" s="5">
        <v>1</v>
      </c>
      <c r="BX65" s="5">
        <v>0</v>
      </c>
      <c r="BY65" s="5" t="s">
        <v>459</v>
      </c>
      <c r="BZ65" s="5" t="s">
        <v>399</v>
      </c>
      <c r="CA65" s="5">
        <v>0</v>
      </c>
      <c r="CB65" s="5">
        <v>685.92</v>
      </c>
      <c r="CC65" s="5">
        <v>0</v>
      </c>
      <c r="CD65" s="5">
        <v>0</v>
      </c>
      <c r="CF65" s="5">
        <v>0</v>
      </c>
      <c r="CL65" s="5" t="s">
        <v>389</v>
      </c>
      <c r="CM65" s="5" t="b">
        <v>0</v>
      </c>
      <c r="CN65" s="5" t="s">
        <v>400</v>
      </c>
      <c r="CO65" s="5" t="s">
        <v>401</v>
      </c>
      <c r="CP65" s="5">
        <v>0</v>
      </c>
      <c r="CQ65" s="5">
        <v>1033.48</v>
      </c>
      <c r="CR65" s="5">
        <v>3191.41</v>
      </c>
      <c r="CS65" s="5">
        <v>999.4</v>
      </c>
      <c r="CT65" s="5">
        <v>0.32</v>
      </c>
      <c r="CU65" s="5">
        <v>1.03</v>
      </c>
      <c r="CV65" s="5">
        <v>34.08</v>
      </c>
      <c r="CW65" s="5">
        <v>0</v>
      </c>
      <c r="CX65" s="5">
        <v>0</v>
      </c>
      <c r="CY65" s="5">
        <v>685.92</v>
      </c>
      <c r="DA65" s="5">
        <v>0</v>
      </c>
      <c r="DB65" s="5">
        <v>0</v>
      </c>
      <c r="DC65" s="5">
        <v>0</v>
      </c>
      <c r="DD65" s="5">
        <v>0</v>
      </c>
      <c r="DE65" s="5">
        <v>0</v>
      </c>
      <c r="DF65" s="5">
        <v>0</v>
      </c>
      <c r="DJ65" s="5" t="s">
        <v>521</v>
      </c>
      <c r="DK65" s="5" t="s">
        <v>702</v>
      </c>
      <c r="DL65" s="5" t="s">
        <v>702</v>
      </c>
      <c r="DM65" s="5" t="s">
        <v>703</v>
      </c>
      <c r="DN65" s="5" t="s">
        <v>704</v>
      </c>
      <c r="DO65" s="5" t="s">
        <v>704</v>
      </c>
      <c r="DP65" s="5" t="s">
        <v>114</v>
      </c>
      <c r="DQ65" s="5" t="s">
        <v>524</v>
      </c>
      <c r="DR65" s="5" t="s">
        <v>387</v>
      </c>
      <c r="DS65" s="5" t="s">
        <v>705</v>
      </c>
      <c r="DU65" s="5" t="s">
        <v>15</v>
      </c>
      <c r="DV65" s="5" t="s">
        <v>452</v>
      </c>
      <c r="DW65" s="5" t="s">
        <v>382</v>
      </c>
      <c r="DZ65" s="5" t="s">
        <v>408</v>
      </c>
      <c r="EA65" s="5" t="s">
        <v>706</v>
      </c>
      <c r="EB65" s="5" t="s">
        <v>157</v>
      </c>
      <c r="EC65" s="5" t="s">
        <v>410</v>
      </c>
      <c r="ED65" s="5">
        <v>45292</v>
      </c>
      <c r="EF65" s="5" t="s">
        <v>707</v>
      </c>
    </row>
    <row r="66" spans="1:136" s="5" customFormat="1" x14ac:dyDescent="0.3">
      <c r="A66" s="9">
        <f t="shared" si="17"/>
        <v>65</v>
      </c>
      <c r="B66" s="5" t="s">
        <v>693</v>
      </c>
      <c r="C66" s="5" t="s">
        <v>203</v>
      </c>
      <c r="D66" s="5" t="s">
        <v>204</v>
      </c>
      <c r="E66" s="5" t="s">
        <v>166</v>
      </c>
      <c r="F66" s="20" t="str">
        <f t="shared" si="22"/>
        <v>Wall Furnace16 SEER Ductless Mini-Split Heat Pump (HSPF = 9.2)MFm</v>
      </c>
      <c r="G66" s="5">
        <f t="shared" ref="G66:G129" si="26">AM66</f>
        <v>-371</v>
      </c>
      <c r="H66" s="5">
        <f t="shared" ref="H66:H129" si="27">AN66</f>
        <v>53.8</v>
      </c>
      <c r="I66" s="5">
        <f t="shared" ref="I66:I129" si="28">BB66</f>
        <v>15</v>
      </c>
      <c r="J66" s="132">
        <f t="shared" si="25"/>
        <v>2276.77</v>
      </c>
      <c r="K66" s="132">
        <f t="shared" ref="K66:K129" si="29">INDEX(L66:EI66,MATCH("Measure - Labor Cost",$L$64:$EI$64,0))+INDEX(L66:EI66,MATCH("Measure - Material Cost",$L$64:$EI$64,0))</f>
        <v>2777.05</v>
      </c>
      <c r="L66" s="15" t="s">
        <v>694</v>
      </c>
      <c r="M66" s="5" t="s">
        <v>157</v>
      </c>
      <c r="N66" s="5" t="s">
        <v>695</v>
      </c>
      <c r="O66" s="5" t="s">
        <v>696</v>
      </c>
      <c r="P66" s="5" t="s">
        <v>697</v>
      </c>
      <c r="R66" s="5" t="s">
        <v>698</v>
      </c>
      <c r="S66" s="5" t="s">
        <v>699</v>
      </c>
      <c r="T66" s="5" t="s">
        <v>699</v>
      </c>
      <c r="U66" s="5" t="s">
        <v>381</v>
      </c>
      <c r="V66" s="5" t="s">
        <v>382</v>
      </c>
      <c r="W66" s="5" t="s">
        <v>383</v>
      </c>
      <c r="X66" s="5" t="s">
        <v>166</v>
      </c>
      <c r="Y66" s="5" t="s">
        <v>384</v>
      </c>
      <c r="Z66" s="5" t="s">
        <v>125</v>
      </c>
      <c r="AA66" s="5" t="s">
        <v>512</v>
      </c>
      <c r="AB66" s="5" t="s">
        <v>386</v>
      </c>
      <c r="AC66" s="5" t="s">
        <v>387</v>
      </c>
      <c r="AD66" s="5" t="s">
        <v>387</v>
      </c>
      <c r="AE66" s="5" t="s">
        <v>700</v>
      </c>
      <c r="AF66" s="5" t="s">
        <v>514</v>
      </c>
      <c r="AG66" s="5" t="s">
        <v>203</v>
      </c>
      <c r="AH66" s="5" t="s">
        <v>516</v>
      </c>
      <c r="AI66" s="5" t="s">
        <v>387</v>
      </c>
      <c r="AJ66" s="5" t="s">
        <v>391</v>
      </c>
      <c r="AK66" s="5" t="s">
        <v>701</v>
      </c>
      <c r="AL66" s="5">
        <v>0</v>
      </c>
      <c r="AM66" s="5">
        <v>-371</v>
      </c>
      <c r="AN66" s="5">
        <v>53.8</v>
      </c>
      <c r="AO66" s="5">
        <v>0</v>
      </c>
      <c r="AP66" s="5">
        <v>0</v>
      </c>
      <c r="AQ66" s="5">
        <v>0</v>
      </c>
      <c r="AR66" s="5">
        <v>114.6</v>
      </c>
      <c r="AS66" s="5">
        <v>385.68</v>
      </c>
      <c r="AT66" s="5">
        <v>2276.77</v>
      </c>
      <c r="AU66" s="5">
        <v>1383.57</v>
      </c>
      <c r="AV66" s="5">
        <v>1393.48</v>
      </c>
      <c r="AW66" s="5">
        <v>0</v>
      </c>
      <c r="AX66" s="5">
        <v>0</v>
      </c>
      <c r="AY66" s="5">
        <v>0</v>
      </c>
      <c r="AZ66" s="5" t="s">
        <v>382</v>
      </c>
      <c r="BA66" s="5" t="s">
        <v>517</v>
      </c>
      <c r="BB66" s="5">
        <v>15</v>
      </c>
      <c r="BD66" s="5">
        <v>0</v>
      </c>
      <c r="BE66" s="5">
        <v>15</v>
      </c>
      <c r="BF66" s="5">
        <v>0</v>
      </c>
      <c r="BG66" s="5">
        <v>0</v>
      </c>
      <c r="BH66" s="5">
        <v>2010</v>
      </c>
      <c r="BI66" s="5">
        <v>293</v>
      </c>
      <c r="BJ66" s="5">
        <v>0</v>
      </c>
      <c r="BK66" s="5">
        <v>0</v>
      </c>
      <c r="BL66" s="5">
        <v>0</v>
      </c>
      <c r="BM66" s="5">
        <v>0</v>
      </c>
      <c r="BN66" s="5">
        <v>2380</v>
      </c>
      <c r="BO66" s="5">
        <v>239</v>
      </c>
      <c r="BP66" s="5" t="s">
        <v>395</v>
      </c>
      <c r="BQ66" s="5" t="s">
        <v>396</v>
      </c>
      <c r="BR66" s="5">
        <v>1</v>
      </c>
      <c r="BS66" s="5">
        <v>1</v>
      </c>
      <c r="BT66" s="5">
        <v>1</v>
      </c>
      <c r="BU66" s="5">
        <v>1</v>
      </c>
      <c r="BV66" s="5" t="s">
        <v>397</v>
      </c>
      <c r="BW66" s="5">
        <v>1</v>
      </c>
      <c r="BX66" s="5">
        <v>0</v>
      </c>
      <c r="BY66" s="5" t="s">
        <v>459</v>
      </c>
      <c r="BZ66" s="5" t="s">
        <v>399</v>
      </c>
      <c r="CA66" s="5">
        <v>0</v>
      </c>
      <c r="CB66" s="5">
        <v>685.92</v>
      </c>
      <c r="CC66" s="5">
        <v>0</v>
      </c>
      <c r="CD66" s="5">
        <v>0</v>
      </c>
      <c r="CF66" s="5">
        <v>0</v>
      </c>
      <c r="CL66" s="5" t="s">
        <v>389</v>
      </c>
      <c r="CM66" s="5" t="b">
        <v>0</v>
      </c>
      <c r="CN66" s="5" t="s">
        <v>400</v>
      </c>
      <c r="CO66" s="5" t="s">
        <v>401</v>
      </c>
      <c r="CP66" s="5">
        <v>0</v>
      </c>
      <c r="CQ66" s="5">
        <v>1033.48</v>
      </c>
      <c r="CR66" s="5">
        <v>3191.41</v>
      </c>
      <c r="CS66" s="5">
        <v>999.4</v>
      </c>
      <c r="CT66" s="5">
        <v>0.32</v>
      </c>
      <c r="CU66" s="5">
        <v>1.03</v>
      </c>
      <c r="CV66" s="5">
        <v>34.08</v>
      </c>
      <c r="CW66" s="5">
        <v>0</v>
      </c>
      <c r="CX66" s="5">
        <v>0</v>
      </c>
      <c r="CY66" s="5">
        <v>685.92</v>
      </c>
      <c r="DA66" s="5">
        <v>0</v>
      </c>
      <c r="DB66" s="5">
        <v>0</v>
      </c>
      <c r="DC66" s="5">
        <v>0</v>
      </c>
      <c r="DD66" s="5">
        <v>0</v>
      </c>
      <c r="DE66" s="5">
        <v>0</v>
      </c>
      <c r="DF66" s="5">
        <v>0</v>
      </c>
      <c r="DJ66" s="5" t="s">
        <v>521</v>
      </c>
      <c r="DK66" s="5" t="s">
        <v>702</v>
      </c>
      <c r="DL66" s="5" t="s">
        <v>702</v>
      </c>
      <c r="DM66" s="5" t="s">
        <v>703</v>
      </c>
      <c r="DN66" s="5" t="s">
        <v>704</v>
      </c>
      <c r="DO66" s="5" t="s">
        <v>704</v>
      </c>
      <c r="DP66" s="5" t="s">
        <v>114</v>
      </c>
      <c r="DQ66" s="5" t="s">
        <v>524</v>
      </c>
      <c r="DR66" s="5" t="s">
        <v>387</v>
      </c>
      <c r="DS66" s="5" t="s">
        <v>705</v>
      </c>
      <c r="DU66" s="5" t="s">
        <v>15</v>
      </c>
      <c r="DV66" s="5" t="s">
        <v>452</v>
      </c>
      <c r="DW66" s="5" t="s">
        <v>382</v>
      </c>
      <c r="DZ66" s="5" t="s">
        <v>408</v>
      </c>
      <c r="EA66" s="5" t="s">
        <v>706</v>
      </c>
      <c r="EB66" s="5" t="s">
        <v>157</v>
      </c>
      <c r="EC66" s="5" t="s">
        <v>410</v>
      </c>
      <c r="ED66" s="5">
        <v>45292</v>
      </c>
      <c r="EF66" s="5" t="s">
        <v>708</v>
      </c>
    </row>
    <row r="67" spans="1:136" s="5" customFormat="1" x14ac:dyDescent="0.3">
      <c r="A67" s="9">
        <f t="shared" si="17"/>
        <v>66</v>
      </c>
      <c r="B67" s="5" t="s">
        <v>693</v>
      </c>
      <c r="C67" s="5" t="s">
        <v>203</v>
      </c>
      <c r="D67" s="5" t="s">
        <v>204</v>
      </c>
      <c r="E67" s="5" t="s">
        <v>162</v>
      </c>
      <c r="F67" s="20" t="str">
        <f t="shared" si="22"/>
        <v>Wall Furnace16 SEER Ductless Mini-Split Heat Pump (HSPF = 9.2)SFm</v>
      </c>
      <c r="G67" s="5">
        <f t="shared" si="26"/>
        <v>-393</v>
      </c>
      <c r="H67" s="5">
        <f t="shared" si="27"/>
        <v>64.2</v>
      </c>
      <c r="I67" s="5">
        <f t="shared" si="28"/>
        <v>15</v>
      </c>
      <c r="J67" s="132">
        <f t="shared" si="25"/>
        <v>2276.77</v>
      </c>
      <c r="K67" s="132">
        <f t="shared" si="29"/>
        <v>2777.05</v>
      </c>
      <c r="L67" s="15" t="s">
        <v>694</v>
      </c>
      <c r="M67" s="5" t="s">
        <v>157</v>
      </c>
      <c r="N67" s="5" t="s">
        <v>695</v>
      </c>
      <c r="O67" s="5" t="s">
        <v>696</v>
      </c>
      <c r="P67" s="5" t="s">
        <v>709</v>
      </c>
      <c r="R67" s="5" t="s">
        <v>710</v>
      </c>
      <c r="S67" s="5" t="s">
        <v>699</v>
      </c>
      <c r="T67" s="5" t="s">
        <v>699</v>
      </c>
      <c r="U67" s="5" t="s">
        <v>381</v>
      </c>
      <c r="V67" s="5" t="s">
        <v>382</v>
      </c>
      <c r="W67" s="5" t="s">
        <v>383</v>
      </c>
      <c r="X67" s="5" t="s">
        <v>162</v>
      </c>
      <c r="Y67" s="5" t="s">
        <v>384</v>
      </c>
      <c r="Z67" s="5" t="s">
        <v>125</v>
      </c>
      <c r="AA67" s="5" t="s">
        <v>512</v>
      </c>
      <c r="AB67" s="5" t="s">
        <v>386</v>
      </c>
      <c r="AC67" s="5" t="s">
        <v>387</v>
      </c>
      <c r="AD67" s="5" t="s">
        <v>387</v>
      </c>
      <c r="AE67" s="5" t="s">
        <v>700</v>
      </c>
      <c r="AF67" s="5" t="s">
        <v>514</v>
      </c>
      <c r="AG67" s="5" t="s">
        <v>203</v>
      </c>
      <c r="AH67" s="5" t="s">
        <v>516</v>
      </c>
      <c r="AI67" s="5" t="s">
        <v>387</v>
      </c>
      <c r="AJ67" s="5" t="s">
        <v>391</v>
      </c>
      <c r="AK67" s="5" t="s">
        <v>701</v>
      </c>
      <c r="AL67" s="5">
        <v>0</v>
      </c>
      <c r="AM67" s="5">
        <v>-393</v>
      </c>
      <c r="AN67" s="5">
        <v>64.2</v>
      </c>
      <c r="AO67" s="5">
        <v>0</v>
      </c>
      <c r="AP67" s="5">
        <v>0</v>
      </c>
      <c r="AQ67" s="5">
        <v>0</v>
      </c>
      <c r="AR67" s="5">
        <v>114.6</v>
      </c>
      <c r="AS67" s="5">
        <v>385.68</v>
      </c>
      <c r="AT67" s="5">
        <v>2276.77</v>
      </c>
      <c r="AU67" s="5">
        <v>1383.57</v>
      </c>
      <c r="AV67" s="5">
        <v>1393.48</v>
      </c>
      <c r="AW67" s="5">
        <v>0</v>
      </c>
      <c r="AX67" s="5">
        <v>0</v>
      </c>
      <c r="AY67" s="5">
        <v>0</v>
      </c>
      <c r="AZ67" s="5" t="s">
        <v>382</v>
      </c>
      <c r="BA67" s="5" t="s">
        <v>517</v>
      </c>
      <c r="BB67" s="5">
        <v>15</v>
      </c>
      <c r="BD67" s="5">
        <v>0</v>
      </c>
      <c r="BE67" s="5">
        <v>15</v>
      </c>
      <c r="BF67" s="5">
        <v>0</v>
      </c>
      <c r="BG67" s="5">
        <v>0</v>
      </c>
      <c r="BH67" s="5">
        <v>1680</v>
      </c>
      <c r="BI67" s="5">
        <v>120</v>
      </c>
      <c r="BJ67" s="5">
        <v>0</v>
      </c>
      <c r="BK67" s="5">
        <v>0</v>
      </c>
      <c r="BL67" s="5">
        <v>0</v>
      </c>
      <c r="BM67" s="5">
        <v>0</v>
      </c>
      <c r="BN67" s="5">
        <v>2070</v>
      </c>
      <c r="BO67" s="5">
        <v>55.6</v>
      </c>
      <c r="BP67" s="5" t="s">
        <v>474</v>
      </c>
      <c r="BQ67" s="5" t="s">
        <v>396</v>
      </c>
      <c r="BR67" s="5">
        <v>1</v>
      </c>
      <c r="BS67" s="5">
        <v>1</v>
      </c>
      <c r="BT67" s="5">
        <v>1</v>
      </c>
      <c r="BU67" s="5">
        <v>1</v>
      </c>
      <c r="BV67" s="5" t="s">
        <v>397</v>
      </c>
      <c r="BW67" s="5">
        <v>1</v>
      </c>
      <c r="BX67" s="5">
        <v>0</v>
      </c>
      <c r="BY67" s="5" t="s">
        <v>459</v>
      </c>
      <c r="BZ67" s="5" t="s">
        <v>399</v>
      </c>
      <c r="CA67" s="5">
        <v>0</v>
      </c>
      <c r="CB67" s="5">
        <v>685.92</v>
      </c>
      <c r="CC67" s="5">
        <v>0</v>
      </c>
      <c r="CD67" s="5">
        <v>0</v>
      </c>
      <c r="CF67" s="5">
        <v>0</v>
      </c>
      <c r="CL67" s="5" t="s">
        <v>389</v>
      </c>
      <c r="CM67" s="5" t="b">
        <v>0</v>
      </c>
      <c r="CN67" s="5" t="s">
        <v>400</v>
      </c>
      <c r="CO67" s="5" t="s">
        <v>401</v>
      </c>
      <c r="CP67" s="5">
        <v>0</v>
      </c>
      <c r="CQ67" s="5">
        <v>1233.26</v>
      </c>
      <c r="CR67" s="5">
        <v>3210</v>
      </c>
      <c r="CS67" s="5">
        <v>1017.98</v>
      </c>
      <c r="CT67" s="5">
        <v>0.38</v>
      </c>
      <c r="CU67" s="5">
        <v>1.21</v>
      </c>
      <c r="CV67" s="5">
        <v>215.28</v>
      </c>
      <c r="CW67" s="5">
        <v>0</v>
      </c>
      <c r="CX67" s="5">
        <v>0</v>
      </c>
      <c r="CY67" s="5">
        <v>685.92</v>
      </c>
      <c r="DA67" s="5">
        <v>0</v>
      </c>
      <c r="DB67" s="5">
        <v>0</v>
      </c>
      <c r="DC67" s="5">
        <v>0</v>
      </c>
      <c r="DD67" s="5">
        <v>0</v>
      </c>
      <c r="DE67" s="5">
        <v>0</v>
      </c>
      <c r="DF67" s="5">
        <v>0</v>
      </c>
      <c r="DJ67" s="5" t="s">
        <v>521</v>
      </c>
      <c r="DK67" s="5" t="s">
        <v>702</v>
      </c>
      <c r="DL67" s="5" t="s">
        <v>702</v>
      </c>
      <c r="DM67" s="5" t="s">
        <v>703</v>
      </c>
      <c r="DN67" s="5" t="s">
        <v>704</v>
      </c>
      <c r="DO67" s="5" t="s">
        <v>704</v>
      </c>
      <c r="DP67" s="5" t="s">
        <v>114</v>
      </c>
      <c r="DQ67" s="5" t="s">
        <v>524</v>
      </c>
      <c r="DR67" s="5" t="s">
        <v>387</v>
      </c>
      <c r="DS67" s="5" t="s">
        <v>705</v>
      </c>
      <c r="DU67" s="5" t="s">
        <v>15</v>
      </c>
      <c r="DV67" s="5" t="s">
        <v>452</v>
      </c>
      <c r="DW67" s="5" t="s">
        <v>382</v>
      </c>
      <c r="DZ67" s="5" t="s">
        <v>408</v>
      </c>
      <c r="EA67" s="5" t="s">
        <v>706</v>
      </c>
      <c r="EB67" s="5" t="s">
        <v>157</v>
      </c>
      <c r="EC67" s="5" t="s">
        <v>410</v>
      </c>
      <c r="ED67" s="5">
        <v>45292</v>
      </c>
      <c r="EF67" s="5" t="s">
        <v>711</v>
      </c>
    </row>
    <row r="68" spans="1:136" s="5" customFormat="1" x14ac:dyDescent="0.3">
      <c r="A68" s="9">
        <f t="shared" si="17"/>
        <v>67</v>
      </c>
      <c r="B68" s="5" t="s">
        <v>693</v>
      </c>
      <c r="C68" s="5" t="s">
        <v>203</v>
      </c>
      <c r="D68" s="5" t="s">
        <v>204</v>
      </c>
      <c r="E68" s="5" t="s">
        <v>162</v>
      </c>
      <c r="F68" s="20" t="str">
        <f t="shared" si="22"/>
        <v>Wall Furnace16 SEER Ductless Mini-Split Heat Pump (HSPF = 9.2)SFm</v>
      </c>
      <c r="G68" s="5">
        <f t="shared" si="26"/>
        <v>-393</v>
      </c>
      <c r="H68" s="5">
        <f t="shared" si="27"/>
        <v>64.2</v>
      </c>
      <c r="I68" s="5">
        <f t="shared" si="28"/>
        <v>15</v>
      </c>
      <c r="J68" s="132">
        <f t="shared" si="25"/>
        <v>2276.77</v>
      </c>
      <c r="K68" s="132">
        <f t="shared" si="29"/>
        <v>2777.05</v>
      </c>
      <c r="L68" s="15" t="s">
        <v>694</v>
      </c>
      <c r="M68" s="5" t="s">
        <v>157</v>
      </c>
      <c r="N68" s="5" t="s">
        <v>695</v>
      </c>
      <c r="O68" s="5" t="s">
        <v>696</v>
      </c>
      <c r="P68" s="5" t="s">
        <v>709</v>
      </c>
      <c r="R68" s="5" t="s">
        <v>710</v>
      </c>
      <c r="S68" s="5" t="s">
        <v>699</v>
      </c>
      <c r="T68" s="5" t="s">
        <v>699</v>
      </c>
      <c r="U68" s="5" t="s">
        <v>381</v>
      </c>
      <c r="V68" s="5" t="s">
        <v>382</v>
      </c>
      <c r="W68" s="5" t="s">
        <v>383</v>
      </c>
      <c r="X68" s="5" t="s">
        <v>162</v>
      </c>
      <c r="Y68" s="5" t="s">
        <v>384</v>
      </c>
      <c r="Z68" s="5" t="s">
        <v>125</v>
      </c>
      <c r="AA68" s="5" t="s">
        <v>512</v>
      </c>
      <c r="AB68" s="5" t="s">
        <v>386</v>
      </c>
      <c r="AC68" s="5" t="s">
        <v>387</v>
      </c>
      <c r="AD68" s="5" t="s">
        <v>387</v>
      </c>
      <c r="AE68" s="5" t="s">
        <v>700</v>
      </c>
      <c r="AF68" s="5" t="s">
        <v>514</v>
      </c>
      <c r="AG68" s="5" t="s">
        <v>203</v>
      </c>
      <c r="AH68" s="5" t="s">
        <v>516</v>
      </c>
      <c r="AI68" s="5" t="s">
        <v>387</v>
      </c>
      <c r="AJ68" s="5" t="s">
        <v>391</v>
      </c>
      <c r="AK68" s="5" t="s">
        <v>701</v>
      </c>
      <c r="AL68" s="5">
        <v>0</v>
      </c>
      <c r="AM68" s="5">
        <v>-393</v>
      </c>
      <c r="AN68" s="5">
        <v>64.2</v>
      </c>
      <c r="AO68" s="5">
        <v>0</v>
      </c>
      <c r="AP68" s="5">
        <v>0</v>
      </c>
      <c r="AQ68" s="5">
        <v>0</v>
      </c>
      <c r="AR68" s="5">
        <v>114.6</v>
      </c>
      <c r="AS68" s="5">
        <v>385.68</v>
      </c>
      <c r="AT68" s="5">
        <v>2276.77</v>
      </c>
      <c r="AU68" s="5">
        <v>1383.57</v>
      </c>
      <c r="AV68" s="5">
        <v>1393.48</v>
      </c>
      <c r="AW68" s="5">
        <v>0</v>
      </c>
      <c r="AX68" s="5">
        <v>0</v>
      </c>
      <c r="AY68" s="5">
        <v>0</v>
      </c>
      <c r="AZ68" s="5" t="s">
        <v>382</v>
      </c>
      <c r="BA68" s="5" t="s">
        <v>517</v>
      </c>
      <c r="BB68" s="5">
        <v>15</v>
      </c>
      <c r="BD68" s="5">
        <v>0</v>
      </c>
      <c r="BE68" s="5">
        <v>15</v>
      </c>
      <c r="BF68" s="5">
        <v>0</v>
      </c>
      <c r="BG68" s="5">
        <v>0</v>
      </c>
      <c r="BH68" s="5">
        <v>1680</v>
      </c>
      <c r="BI68" s="5">
        <v>120</v>
      </c>
      <c r="BJ68" s="5">
        <v>0</v>
      </c>
      <c r="BK68" s="5">
        <v>0</v>
      </c>
      <c r="BL68" s="5">
        <v>0</v>
      </c>
      <c r="BM68" s="5">
        <v>0</v>
      </c>
      <c r="BN68" s="5">
        <v>2070</v>
      </c>
      <c r="BO68" s="5">
        <v>55.6</v>
      </c>
      <c r="BP68" s="5" t="s">
        <v>395</v>
      </c>
      <c r="BQ68" s="5" t="s">
        <v>396</v>
      </c>
      <c r="BR68" s="5">
        <v>1</v>
      </c>
      <c r="BS68" s="5">
        <v>1</v>
      </c>
      <c r="BT68" s="5">
        <v>1</v>
      </c>
      <c r="BU68" s="5">
        <v>1</v>
      </c>
      <c r="BV68" s="5" t="s">
        <v>397</v>
      </c>
      <c r="BW68" s="5">
        <v>1</v>
      </c>
      <c r="BX68" s="5">
        <v>0</v>
      </c>
      <c r="BY68" s="5" t="s">
        <v>459</v>
      </c>
      <c r="BZ68" s="5" t="s">
        <v>399</v>
      </c>
      <c r="CA68" s="5">
        <v>0</v>
      </c>
      <c r="CB68" s="5">
        <v>685.92</v>
      </c>
      <c r="CC68" s="5">
        <v>0</v>
      </c>
      <c r="CD68" s="5">
        <v>0</v>
      </c>
      <c r="CF68" s="5">
        <v>0</v>
      </c>
      <c r="CL68" s="5" t="s">
        <v>389</v>
      </c>
      <c r="CM68" s="5" t="b">
        <v>0</v>
      </c>
      <c r="CN68" s="5" t="s">
        <v>400</v>
      </c>
      <c r="CO68" s="5" t="s">
        <v>401</v>
      </c>
      <c r="CP68" s="5">
        <v>0</v>
      </c>
      <c r="CQ68" s="5">
        <v>1233.26</v>
      </c>
      <c r="CR68" s="5">
        <v>3210</v>
      </c>
      <c r="CS68" s="5">
        <v>1017.98</v>
      </c>
      <c r="CT68" s="5">
        <v>0.38</v>
      </c>
      <c r="CU68" s="5">
        <v>1.21</v>
      </c>
      <c r="CV68" s="5">
        <v>215.28</v>
      </c>
      <c r="CW68" s="5">
        <v>0</v>
      </c>
      <c r="CX68" s="5">
        <v>0</v>
      </c>
      <c r="CY68" s="5">
        <v>685.92</v>
      </c>
      <c r="DA68" s="5">
        <v>0</v>
      </c>
      <c r="DB68" s="5">
        <v>0</v>
      </c>
      <c r="DC68" s="5">
        <v>0</v>
      </c>
      <c r="DD68" s="5">
        <v>0</v>
      </c>
      <c r="DE68" s="5">
        <v>0</v>
      </c>
      <c r="DF68" s="5">
        <v>0</v>
      </c>
      <c r="DJ68" s="5" t="s">
        <v>521</v>
      </c>
      <c r="DK68" s="5" t="s">
        <v>702</v>
      </c>
      <c r="DL68" s="5" t="s">
        <v>702</v>
      </c>
      <c r="DM68" s="5" t="s">
        <v>703</v>
      </c>
      <c r="DN68" s="5" t="s">
        <v>704</v>
      </c>
      <c r="DO68" s="5" t="s">
        <v>704</v>
      </c>
      <c r="DP68" s="5" t="s">
        <v>114</v>
      </c>
      <c r="DQ68" s="5" t="s">
        <v>524</v>
      </c>
      <c r="DR68" s="5" t="s">
        <v>387</v>
      </c>
      <c r="DS68" s="5" t="s">
        <v>705</v>
      </c>
      <c r="DU68" s="5" t="s">
        <v>15</v>
      </c>
      <c r="DV68" s="5" t="s">
        <v>452</v>
      </c>
      <c r="DW68" s="5" t="s">
        <v>382</v>
      </c>
      <c r="DZ68" s="5" t="s">
        <v>408</v>
      </c>
      <c r="EA68" s="5" t="s">
        <v>706</v>
      </c>
      <c r="EB68" s="5" t="s">
        <v>157</v>
      </c>
      <c r="EC68" s="5" t="s">
        <v>410</v>
      </c>
      <c r="ED68" s="5">
        <v>45292</v>
      </c>
      <c r="EF68" s="5" t="s">
        <v>712</v>
      </c>
    </row>
    <row r="69" spans="1:136" s="5" customFormat="1" x14ac:dyDescent="0.3">
      <c r="A69" s="9">
        <f t="shared" si="17"/>
        <v>68</v>
      </c>
      <c r="B69" s="5" t="s">
        <v>693</v>
      </c>
      <c r="C69" s="5" t="s">
        <v>205</v>
      </c>
      <c r="D69" s="5" t="s">
        <v>204</v>
      </c>
      <c r="E69" s="5" t="s">
        <v>166</v>
      </c>
      <c r="F69" s="20" t="str">
        <f t="shared" si="22"/>
        <v>Wall Furnace and Window AC16 SEER Ductless Mini-Split Heat Pump (HSPF = 9.2)MFm</v>
      </c>
      <c r="G69" s="5">
        <f t="shared" si="26"/>
        <v>-39.299999999999997</v>
      </c>
      <c r="H69" s="5">
        <f t="shared" si="27"/>
        <v>48.2</v>
      </c>
      <c r="I69" s="5">
        <f t="shared" si="28"/>
        <v>15</v>
      </c>
      <c r="J69" s="132">
        <f t="shared" si="25"/>
        <v>1556.98</v>
      </c>
      <c r="K69" s="132">
        <f t="shared" si="29"/>
        <v>2777.05</v>
      </c>
      <c r="L69" s="15" t="s">
        <v>694</v>
      </c>
      <c r="M69" s="5" t="s">
        <v>157</v>
      </c>
      <c r="N69" s="5" t="s">
        <v>695</v>
      </c>
      <c r="O69" s="5" t="s">
        <v>545</v>
      </c>
      <c r="P69" s="5" t="s">
        <v>713</v>
      </c>
      <c r="R69" s="5" t="s">
        <v>714</v>
      </c>
      <c r="S69" s="5" t="s">
        <v>715</v>
      </c>
      <c r="T69" s="5" t="s">
        <v>716</v>
      </c>
      <c r="U69" s="5" t="s">
        <v>381</v>
      </c>
      <c r="V69" s="5" t="s">
        <v>382</v>
      </c>
      <c r="W69" s="5" t="s">
        <v>383</v>
      </c>
      <c r="X69" s="5" t="s">
        <v>166</v>
      </c>
      <c r="Y69" s="5" t="s">
        <v>384</v>
      </c>
      <c r="Z69" s="5" t="s">
        <v>125</v>
      </c>
      <c r="AA69" s="5" t="s">
        <v>512</v>
      </c>
      <c r="AB69" s="5" t="s">
        <v>386</v>
      </c>
      <c r="AC69" s="5" t="s">
        <v>387</v>
      </c>
      <c r="AD69" s="5" t="s">
        <v>387</v>
      </c>
      <c r="AE69" s="5" t="s">
        <v>700</v>
      </c>
      <c r="AF69" s="5" t="s">
        <v>514</v>
      </c>
      <c r="AG69" s="5" t="s">
        <v>717</v>
      </c>
      <c r="AH69" s="5" t="s">
        <v>516</v>
      </c>
      <c r="AI69" s="5" t="s">
        <v>387</v>
      </c>
      <c r="AJ69" s="5" t="s">
        <v>391</v>
      </c>
      <c r="AK69" s="5" t="s">
        <v>701</v>
      </c>
      <c r="AL69" s="5">
        <v>0</v>
      </c>
      <c r="AM69" s="5">
        <v>-39.299999999999997</v>
      </c>
      <c r="AN69" s="5">
        <v>48.2</v>
      </c>
      <c r="AO69" s="5">
        <v>0</v>
      </c>
      <c r="AP69" s="5">
        <v>0</v>
      </c>
      <c r="AQ69" s="5">
        <v>0</v>
      </c>
      <c r="AR69" s="5">
        <v>298.41000000000003</v>
      </c>
      <c r="AS69" s="5">
        <v>921.66</v>
      </c>
      <c r="AT69" s="5">
        <v>1556.98</v>
      </c>
      <c r="AU69" s="5">
        <v>1383.57</v>
      </c>
      <c r="AV69" s="5">
        <v>1393.48</v>
      </c>
      <c r="AW69" s="5">
        <v>0</v>
      </c>
      <c r="AX69" s="5">
        <v>0</v>
      </c>
      <c r="AY69" s="5">
        <v>0</v>
      </c>
      <c r="AZ69" s="5" t="s">
        <v>382</v>
      </c>
      <c r="BA69" s="5" t="s">
        <v>517</v>
      </c>
      <c r="BB69" s="5">
        <v>15</v>
      </c>
      <c r="BD69" s="5">
        <v>0</v>
      </c>
      <c r="BE69" s="5">
        <v>15</v>
      </c>
      <c r="BF69" s="5">
        <v>0</v>
      </c>
      <c r="BG69" s="5">
        <v>0</v>
      </c>
      <c r="BH69" s="5">
        <v>2340</v>
      </c>
      <c r="BI69" s="5">
        <v>287</v>
      </c>
      <c r="BJ69" s="5">
        <v>0</v>
      </c>
      <c r="BK69" s="5">
        <v>0</v>
      </c>
      <c r="BL69" s="5">
        <v>0</v>
      </c>
      <c r="BM69" s="5">
        <v>0</v>
      </c>
      <c r="BN69" s="5">
        <v>2380</v>
      </c>
      <c r="BO69" s="5">
        <v>239</v>
      </c>
      <c r="BP69" s="5" t="s">
        <v>474</v>
      </c>
      <c r="BQ69" s="5" t="s">
        <v>396</v>
      </c>
      <c r="BR69" s="5">
        <v>1</v>
      </c>
      <c r="BS69" s="5">
        <v>1</v>
      </c>
      <c r="BT69" s="5">
        <v>1</v>
      </c>
      <c r="BU69" s="5">
        <v>1</v>
      </c>
      <c r="BV69" s="5" t="s">
        <v>397</v>
      </c>
      <c r="BW69" s="5">
        <v>1</v>
      </c>
      <c r="BX69" s="5">
        <v>0</v>
      </c>
      <c r="BY69" s="5" t="s">
        <v>459</v>
      </c>
      <c r="BZ69" s="5" t="s">
        <v>399</v>
      </c>
      <c r="CA69" s="5">
        <v>0</v>
      </c>
      <c r="CB69" s="5">
        <v>470.37</v>
      </c>
      <c r="CC69" s="5">
        <v>0</v>
      </c>
      <c r="CD69" s="5">
        <v>0</v>
      </c>
      <c r="CF69" s="5">
        <v>0</v>
      </c>
      <c r="CL69" s="5" t="s">
        <v>389</v>
      </c>
      <c r="CM69" s="5" t="b">
        <v>0</v>
      </c>
      <c r="CN69" s="5" t="s">
        <v>400</v>
      </c>
      <c r="CO69" s="5" t="s">
        <v>401</v>
      </c>
      <c r="CP69" s="5">
        <v>0</v>
      </c>
      <c r="CQ69" s="5">
        <v>925.91</v>
      </c>
      <c r="CR69" s="5">
        <v>2002.59</v>
      </c>
      <c r="CS69" s="5">
        <v>503.58</v>
      </c>
      <c r="CT69" s="5">
        <v>0.46</v>
      </c>
      <c r="CU69" s="5">
        <v>1.84</v>
      </c>
      <c r="CV69" s="5">
        <v>422.33</v>
      </c>
      <c r="CW69" s="5">
        <v>0</v>
      </c>
      <c r="CX69" s="5">
        <v>0</v>
      </c>
      <c r="CY69" s="5">
        <v>470.37</v>
      </c>
      <c r="DA69" s="5">
        <v>0</v>
      </c>
      <c r="DB69" s="5">
        <v>0</v>
      </c>
      <c r="DC69" s="5">
        <v>0</v>
      </c>
      <c r="DD69" s="5">
        <v>0</v>
      </c>
      <c r="DE69" s="5">
        <v>0</v>
      </c>
      <c r="DF69" s="5">
        <v>0</v>
      </c>
      <c r="DJ69" s="5" t="s">
        <v>521</v>
      </c>
      <c r="DK69" s="5" t="s">
        <v>702</v>
      </c>
      <c r="DL69" s="5" t="s">
        <v>702</v>
      </c>
      <c r="DM69" s="5" t="s">
        <v>703</v>
      </c>
      <c r="DN69" s="5" t="s">
        <v>704</v>
      </c>
      <c r="DO69" s="5" t="s">
        <v>704</v>
      </c>
      <c r="DP69" s="5" t="s">
        <v>114</v>
      </c>
      <c r="DQ69" s="5" t="s">
        <v>524</v>
      </c>
      <c r="DR69" s="5" t="s">
        <v>387</v>
      </c>
      <c r="DS69" s="5" t="s">
        <v>705</v>
      </c>
      <c r="DU69" s="5" t="s">
        <v>15</v>
      </c>
      <c r="DV69" s="5" t="s">
        <v>452</v>
      </c>
      <c r="DW69" s="5" t="s">
        <v>382</v>
      </c>
      <c r="DZ69" s="5" t="s">
        <v>408</v>
      </c>
      <c r="EA69" s="5" t="s">
        <v>718</v>
      </c>
      <c r="EB69" s="5" t="s">
        <v>157</v>
      </c>
      <c r="EC69" s="5" t="s">
        <v>410</v>
      </c>
      <c r="ED69" s="5">
        <v>45292</v>
      </c>
      <c r="EF69" s="5" t="s">
        <v>719</v>
      </c>
    </row>
    <row r="70" spans="1:136" s="5" customFormat="1" x14ac:dyDescent="0.3">
      <c r="A70" s="9">
        <f t="shared" si="17"/>
        <v>69</v>
      </c>
      <c r="B70" s="5" t="s">
        <v>693</v>
      </c>
      <c r="C70" s="5" t="s">
        <v>205</v>
      </c>
      <c r="D70" s="5" t="s">
        <v>204</v>
      </c>
      <c r="E70" s="5" t="s">
        <v>166</v>
      </c>
      <c r="F70" s="20" t="str">
        <f t="shared" si="22"/>
        <v>Wall Furnace and Window AC16 SEER Ductless Mini-Split Heat Pump (HSPF = 9.2)MFm</v>
      </c>
      <c r="G70" s="5">
        <f t="shared" si="26"/>
        <v>-39.299999999999997</v>
      </c>
      <c r="H70" s="5">
        <f t="shared" si="27"/>
        <v>48.2</v>
      </c>
      <c r="I70" s="5">
        <f t="shared" si="28"/>
        <v>15</v>
      </c>
      <c r="J70" s="132">
        <f t="shared" si="25"/>
        <v>1556.98</v>
      </c>
      <c r="K70" s="132">
        <f t="shared" si="29"/>
        <v>2777.05</v>
      </c>
      <c r="L70" s="15" t="s">
        <v>694</v>
      </c>
      <c r="M70" s="5" t="s">
        <v>157</v>
      </c>
      <c r="N70" s="5" t="s">
        <v>695</v>
      </c>
      <c r="O70" s="5" t="s">
        <v>545</v>
      </c>
      <c r="P70" s="5" t="s">
        <v>713</v>
      </c>
      <c r="R70" s="5" t="s">
        <v>714</v>
      </c>
      <c r="S70" s="5" t="s">
        <v>715</v>
      </c>
      <c r="T70" s="5" t="s">
        <v>716</v>
      </c>
      <c r="U70" s="5" t="s">
        <v>381</v>
      </c>
      <c r="V70" s="5" t="s">
        <v>382</v>
      </c>
      <c r="W70" s="5" t="s">
        <v>383</v>
      </c>
      <c r="X70" s="5" t="s">
        <v>166</v>
      </c>
      <c r="Y70" s="5" t="s">
        <v>384</v>
      </c>
      <c r="Z70" s="5" t="s">
        <v>125</v>
      </c>
      <c r="AA70" s="5" t="s">
        <v>512</v>
      </c>
      <c r="AB70" s="5" t="s">
        <v>386</v>
      </c>
      <c r="AC70" s="5" t="s">
        <v>387</v>
      </c>
      <c r="AD70" s="5" t="s">
        <v>387</v>
      </c>
      <c r="AE70" s="5" t="s">
        <v>700</v>
      </c>
      <c r="AF70" s="5" t="s">
        <v>514</v>
      </c>
      <c r="AG70" s="5" t="s">
        <v>717</v>
      </c>
      <c r="AH70" s="5" t="s">
        <v>516</v>
      </c>
      <c r="AI70" s="5" t="s">
        <v>387</v>
      </c>
      <c r="AJ70" s="5" t="s">
        <v>391</v>
      </c>
      <c r="AK70" s="5" t="s">
        <v>701</v>
      </c>
      <c r="AL70" s="5">
        <v>0</v>
      </c>
      <c r="AM70" s="5">
        <v>-39.299999999999997</v>
      </c>
      <c r="AN70" s="5">
        <v>48.2</v>
      </c>
      <c r="AO70" s="5">
        <v>0</v>
      </c>
      <c r="AP70" s="5">
        <v>0</v>
      </c>
      <c r="AQ70" s="5">
        <v>0</v>
      </c>
      <c r="AR70" s="5">
        <v>298.41000000000003</v>
      </c>
      <c r="AS70" s="5">
        <v>921.66</v>
      </c>
      <c r="AT70" s="5">
        <v>1556.98</v>
      </c>
      <c r="AU70" s="5">
        <v>1383.57</v>
      </c>
      <c r="AV70" s="5">
        <v>1393.48</v>
      </c>
      <c r="AW70" s="5">
        <v>0</v>
      </c>
      <c r="AX70" s="5">
        <v>0</v>
      </c>
      <c r="AY70" s="5">
        <v>0</v>
      </c>
      <c r="AZ70" s="5" t="s">
        <v>382</v>
      </c>
      <c r="BA70" s="5" t="s">
        <v>517</v>
      </c>
      <c r="BB70" s="5">
        <v>15</v>
      </c>
      <c r="BD70" s="5">
        <v>0</v>
      </c>
      <c r="BE70" s="5">
        <v>15</v>
      </c>
      <c r="BF70" s="5">
        <v>0</v>
      </c>
      <c r="BG70" s="5">
        <v>0</v>
      </c>
      <c r="BH70" s="5">
        <v>2340</v>
      </c>
      <c r="BI70" s="5">
        <v>287</v>
      </c>
      <c r="BJ70" s="5">
        <v>0</v>
      </c>
      <c r="BK70" s="5">
        <v>0</v>
      </c>
      <c r="BL70" s="5">
        <v>0</v>
      </c>
      <c r="BM70" s="5">
        <v>0</v>
      </c>
      <c r="BN70" s="5">
        <v>2380</v>
      </c>
      <c r="BO70" s="5">
        <v>239</v>
      </c>
      <c r="BP70" s="5" t="s">
        <v>395</v>
      </c>
      <c r="BQ70" s="5" t="s">
        <v>396</v>
      </c>
      <c r="BR70" s="5">
        <v>1</v>
      </c>
      <c r="BS70" s="5">
        <v>1</v>
      </c>
      <c r="BT70" s="5">
        <v>1</v>
      </c>
      <c r="BU70" s="5">
        <v>1</v>
      </c>
      <c r="BV70" s="5" t="s">
        <v>397</v>
      </c>
      <c r="BW70" s="5">
        <v>1</v>
      </c>
      <c r="BX70" s="5">
        <v>0</v>
      </c>
      <c r="BY70" s="5" t="s">
        <v>459</v>
      </c>
      <c r="BZ70" s="5" t="s">
        <v>399</v>
      </c>
      <c r="CA70" s="5">
        <v>0</v>
      </c>
      <c r="CB70" s="5">
        <v>470.37</v>
      </c>
      <c r="CC70" s="5">
        <v>0</v>
      </c>
      <c r="CD70" s="5">
        <v>0</v>
      </c>
      <c r="CF70" s="5">
        <v>0</v>
      </c>
      <c r="CL70" s="5" t="s">
        <v>389</v>
      </c>
      <c r="CM70" s="5" t="b">
        <v>0</v>
      </c>
      <c r="CN70" s="5" t="s">
        <v>400</v>
      </c>
      <c r="CO70" s="5" t="s">
        <v>401</v>
      </c>
      <c r="CP70" s="5">
        <v>0</v>
      </c>
      <c r="CQ70" s="5">
        <v>925.91</v>
      </c>
      <c r="CR70" s="5">
        <v>2002.59</v>
      </c>
      <c r="CS70" s="5">
        <v>503.58</v>
      </c>
      <c r="CT70" s="5">
        <v>0.46</v>
      </c>
      <c r="CU70" s="5">
        <v>1.84</v>
      </c>
      <c r="CV70" s="5">
        <v>422.33</v>
      </c>
      <c r="CW70" s="5">
        <v>0</v>
      </c>
      <c r="CX70" s="5">
        <v>0</v>
      </c>
      <c r="CY70" s="5">
        <v>470.37</v>
      </c>
      <c r="DA70" s="5">
        <v>0</v>
      </c>
      <c r="DB70" s="5">
        <v>0</v>
      </c>
      <c r="DC70" s="5">
        <v>0</v>
      </c>
      <c r="DD70" s="5">
        <v>0</v>
      </c>
      <c r="DE70" s="5">
        <v>0</v>
      </c>
      <c r="DF70" s="5">
        <v>0</v>
      </c>
      <c r="DJ70" s="5" t="s">
        <v>521</v>
      </c>
      <c r="DK70" s="5" t="s">
        <v>702</v>
      </c>
      <c r="DL70" s="5" t="s">
        <v>702</v>
      </c>
      <c r="DM70" s="5" t="s">
        <v>703</v>
      </c>
      <c r="DN70" s="5" t="s">
        <v>704</v>
      </c>
      <c r="DO70" s="5" t="s">
        <v>704</v>
      </c>
      <c r="DP70" s="5" t="s">
        <v>114</v>
      </c>
      <c r="DQ70" s="5" t="s">
        <v>524</v>
      </c>
      <c r="DR70" s="5" t="s">
        <v>387</v>
      </c>
      <c r="DS70" s="5" t="s">
        <v>705</v>
      </c>
      <c r="DU70" s="5" t="s">
        <v>15</v>
      </c>
      <c r="DV70" s="5" t="s">
        <v>452</v>
      </c>
      <c r="DW70" s="5" t="s">
        <v>382</v>
      </c>
      <c r="DZ70" s="5" t="s">
        <v>408</v>
      </c>
      <c r="EA70" s="5" t="s">
        <v>718</v>
      </c>
      <c r="EB70" s="5" t="s">
        <v>157</v>
      </c>
      <c r="EC70" s="5" t="s">
        <v>410</v>
      </c>
      <c r="ED70" s="5">
        <v>45292</v>
      </c>
      <c r="EF70" s="5" t="s">
        <v>720</v>
      </c>
    </row>
    <row r="71" spans="1:136" s="5" customFormat="1" x14ac:dyDescent="0.3">
      <c r="A71" s="9">
        <f t="shared" si="17"/>
        <v>70</v>
      </c>
      <c r="B71" s="5" t="s">
        <v>693</v>
      </c>
      <c r="C71" s="5" t="s">
        <v>205</v>
      </c>
      <c r="D71" s="5" t="s">
        <v>204</v>
      </c>
      <c r="E71" s="5" t="s">
        <v>162</v>
      </c>
      <c r="F71" s="20" t="str">
        <f t="shared" si="22"/>
        <v>Wall Furnace and Window AC16 SEER Ductless Mini-Split Heat Pump (HSPF = 9.2)SFm</v>
      </c>
      <c r="G71" s="5">
        <f t="shared" si="26"/>
        <v>-166</v>
      </c>
      <c r="H71" s="5">
        <f t="shared" si="27"/>
        <v>64.3</v>
      </c>
      <c r="I71" s="5">
        <f t="shared" si="28"/>
        <v>15</v>
      </c>
      <c r="J71" s="132">
        <f t="shared" si="25"/>
        <v>1556.98</v>
      </c>
      <c r="K71" s="132">
        <f t="shared" si="29"/>
        <v>2777.05</v>
      </c>
      <c r="L71" s="15" t="s">
        <v>694</v>
      </c>
      <c r="M71" s="5" t="s">
        <v>157</v>
      </c>
      <c r="N71" s="5" t="s">
        <v>695</v>
      </c>
      <c r="O71" s="5" t="s">
        <v>545</v>
      </c>
      <c r="P71" s="5" t="s">
        <v>721</v>
      </c>
      <c r="R71" s="5" t="s">
        <v>722</v>
      </c>
      <c r="S71" s="5" t="s">
        <v>715</v>
      </c>
      <c r="T71" s="5" t="s">
        <v>716</v>
      </c>
      <c r="U71" s="5" t="s">
        <v>381</v>
      </c>
      <c r="V71" s="5" t="s">
        <v>382</v>
      </c>
      <c r="W71" s="5" t="s">
        <v>383</v>
      </c>
      <c r="X71" s="5" t="s">
        <v>162</v>
      </c>
      <c r="Y71" s="5" t="s">
        <v>384</v>
      </c>
      <c r="Z71" s="5" t="s">
        <v>125</v>
      </c>
      <c r="AA71" s="5" t="s">
        <v>512</v>
      </c>
      <c r="AB71" s="5" t="s">
        <v>386</v>
      </c>
      <c r="AC71" s="5" t="s">
        <v>387</v>
      </c>
      <c r="AD71" s="5" t="s">
        <v>387</v>
      </c>
      <c r="AE71" s="5" t="s">
        <v>700</v>
      </c>
      <c r="AF71" s="5" t="s">
        <v>514</v>
      </c>
      <c r="AG71" s="5" t="s">
        <v>717</v>
      </c>
      <c r="AH71" s="5" t="s">
        <v>516</v>
      </c>
      <c r="AI71" s="5" t="s">
        <v>387</v>
      </c>
      <c r="AJ71" s="5" t="s">
        <v>391</v>
      </c>
      <c r="AK71" s="5" t="s">
        <v>701</v>
      </c>
      <c r="AL71" s="5">
        <v>0</v>
      </c>
      <c r="AM71" s="5">
        <v>-166</v>
      </c>
      <c r="AN71" s="5">
        <v>64.3</v>
      </c>
      <c r="AO71" s="5">
        <v>0</v>
      </c>
      <c r="AP71" s="5">
        <v>0</v>
      </c>
      <c r="AQ71" s="5">
        <v>0</v>
      </c>
      <c r="AR71" s="5">
        <v>298.41000000000003</v>
      </c>
      <c r="AS71" s="5">
        <v>921.66</v>
      </c>
      <c r="AT71" s="5">
        <v>1556.98</v>
      </c>
      <c r="AU71" s="5">
        <v>1383.57</v>
      </c>
      <c r="AV71" s="5">
        <v>1393.48</v>
      </c>
      <c r="AW71" s="5">
        <v>0</v>
      </c>
      <c r="AX71" s="5">
        <v>0</v>
      </c>
      <c r="AY71" s="5">
        <v>0</v>
      </c>
      <c r="AZ71" s="5" t="s">
        <v>382</v>
      </c>
      <c r="BA71" s="5" t="s">
        <v>517</v>
      </c>
      <c r="BB71" s="5">
        <v>15</v>
      </c>
      <c r="BD71" s="5">
        <v>0</v>
      </c>
      <c r="BE71" s="5">
        <v>15</v>
      </c>
      <c r="BF71" s="5">
        <v>0</v>
      </c>
      <c r="BG71" s="5">
        <v>0</v>
      </c>
      <c r="BH71" s="5">
        <v>1910</v>
      </c>
      <c r="BI71" s="5">
        <v>120</v>
      </c>
      <c r="BJ71" s="5">
        <v>0</v>
      </c>
      <c r="BK71" s="5">
        <v>0</v>
      </c>
      <c r="BL71" s="5">
        <v>0</v>
      </c>
      <c r="BM71" s="5">
        <v>0</v>
      </c>
      <c r="BN71" s="5">
        <v>2070</v>
      </c>
      <c r="BO71" s="5">
        <v>55.6</v>
      </c>
      <c r="BP71" s="5" t="s">
        <v>474</v>
      </c>
      <c r="BQ71" s="5" t="s">
        <v>396</v>
      </c>
      <c r="BR71" s="5">
        <v>1</v>
      </c>
      <c r="BS71" s="5">
        <v>1</v>
      </c>
      <c r="BT71" s="5">
        <v>1</v>
      </c>
      <c r="BU71" s="5">
        <v>1</v>
      </c>
      <c r="BV71" s="5" t="s">
        <v>397</v>
      </c>
      <c r="BW71" s="5">
        <v>1</v>
      </c>
      <c r="BX71" s="5">
        <v>0</v>
      </c>
      <c r="BY71" s="5" t="s">
        <v>459</v>
      </c>
      <c r="BZ71" s="5" t="s">
        <v>399</v>
      </c>
      <c r="CA71" s="5">
        <v>0</v>
      </c>
      <c r="CB71" s="5">
        <v>470.37</v>
      </c>
      <c r="CC71" s="5">
        <v>0</v>
      </c>
      <c r="CD71" s="5">
        <v>0</v>
      </c>
      <c r="CF71" s="5">
        <v>0</v>
      </c>
      <c r="CL71" s="5" t="s">
        <v>389</v>
      </c>
      <c r="CM71" s="5" t="b">
        <v>0</v>
      </c>
      <c r="CN71" s="5" t="s">
        <v>400</v>
      </c>
      <c r="CO71" s="5" t="s">
        <v>401</v>
      </c>
      <c r="CP71" s="5">
        <v>0</v>
      </c>
      <c r="CQ71" s="5">
        <v>1235.18</v>
      </c>
      <c r="CR71" s="5">
        <v>2109.65</v>
      </c>
      <c r="CS71" s="5">
        <v>610.63</v>
      </c>
      <c r="CT71" s="5">
        <v>0.59</v>
      </c>
      <c r="CU71" s="5">
        <v>2.02</v>
      </c>
      <c r="CV71" s="5">
        <v>624.54999999999995</v>
      </c>
      <c r="CW71" s="5">
        <v>0</v>
      </c>
      <c r="CX71" s="5">
        <v>0</v>
      </c>
      <c r="CY71" s="5">
        <v>470.37</v>
      </c>
      <c r="DA71" s="5">
        <v>0</v>
      </c>
      <c r="DB71" s="5">
        <v>0</v>
      </c>
      <c r="DC71" s="5">
        <v>0</v>
      </c>
      <c r="DD71" s="5">
        <v>0</v>
      </c>
      <c r="DE71" s="5">
        <v>0</v>
      </c>
      <c r="DF71" s="5">
        <v>0</v>
      </c>
      <c r="DJ71" s="5" t="s">
        <v>521</v>
      </c>
      <c r="DK71" s="5" t="s">
        <v>702</v>
      </c>
      <c r="DL71" s="5" t="s">
        <v>702</v>
      </c>
      <c r="DM71" s="5" t="s">
        <v>703</v>
      </c>
      <c r="DN71" s="5" t="s">
        <v>704</v>
      </c>
      <c r="DO71" s="5" t="s">
        <v>704</v>
      </c>
      <c r="DP71" s="5" t="s">
        <v>114</v>
      </c>
      <c r="DQ71" s="5" t="s">
        <v>524</v>
      </c>
      <c r="DR71" s="5" t="s">
        <v>387</v>
      </c>
      <c r="DS71" s="5" t="s">
        <v>705</v>
      </c>
      <c r="DU71" s="5" t="s">
        <v>15</v>
      </c>
      <c r="DV71" s="5" t="s">
        <v>452</v>
      </c>
      <c r="DW71" s="5" t="s">
        <v>382</v>
      </c>
      <c r="DZ71" s="5" t="s">
        <v>408</v>
      </c>
      <c r="EA71" s="5" t="s">
        <v>718</v>
      </c>
      <c r="EB71" s="5" t="s">
        <v>157</v>
      </c>
      <c r="EC71" s="5" t="s">
        <v>410</v>
      </c>
      <c r="ED71" s="5">
        <v>45292</v>
      </c>
      <c r="EF71" s="5" t="s">
        <v>723</v>
      </c>
    </row>
    <row r="72" spans="1:136" s="5" customFormat="1" x14ac:dyDescent="0.3">
      <c r="A72" s="9">
        <f t="shared" si="17"/>
        <v>71</v>
      </c>
      <c r="B72" s="5" t="s">
        <v>693</v>
      </c>
      <c r="C72" s="5" t="s">
        <v>205</v>
      </c>
      <c r="D72" s="5" t="s">
        <v>204</v>
      </c>
      <c r="E72" s="5" t="s">
        <v>162</v>
      </c>
      <c r="F72" s="20" t="str">
        <f t="shared" si="22"/>
        <v>Wall Furnace and Window AC16 SEER Ductless Mini-Split Heat Pump (HSPF = 9.2)SFm</v>
      </c>
      <c r="G72" s="5">
        <f t="shared" si="26"/>
        <v>-166</v>
      </c>
      <c r="H72" s="5">
        <f t="shared" si="27"/>
        <v>64.3</v>
      </c>
      <c r="I72" s="5">
        <f t="shared" si="28"/>
        <v>15</v>
      </c>
      <c r="J72" s="132">
        <f t="shared" si="25"/>
        <v>1556.98</v>
      </c>
      <c r="K72" s="132">
        <f t="shared" si="29"/>
        <v>2777.05</v>
      </c>
      <c r="L72" s="15" t="s">
        <v>694</v>
      </c>
      <c r="M72" s="5" t="s">
        <v>157</v>
      </c>
      <c r="N72" s="5" t="s">
        <v>695</v>
      </c>
      <c r="O72" s="5" t="s">
        <v>545</v>
      </c>
      <c r="P72" s="5" t="s">
        <v>721</v>
      </c>
      <c r="R72" s="5" t="s">
        <v>722</v>
      </c>
      <c r="S72" s="5" t="s">
        <v>715</v>
      </c>
      <c r="T72" s="5" t="s">
        <v>716</v>
      </c>
      <c r="U72" s="5" t="s">
        <v>381</v>
      </c>
      <c r="V72" s="5" t="s">
        <v>382</v>
      </c>
      <c r="W72" s="5" t="s">
        <v>383</v>
      </c>
      <c r="X72" s="5" t="s">
        <v>162</v>
      </c>
      <c r="Y72" s="5" t="s">
        <v>384</v>
      </c>
      <c r="Z72" s="5" t="s">
        <v>125</v>
      </c>
      <c r="AA72" s="5" t="s">
        <v>512</v>
      </c>
      <c r="AB72" s="5" t="s">
        <v>386</v>
      </c>
      <c r="AC72" s="5" t="s">
        <v>387</v>
      </c>
      <c r="AD72" s="5" t="s">
        <v>387</v>
      </c>
      <c r="AE72" s="5" t="s">
        <v>700</v>
      </c>
      <c r="AF72" s="5" t="s">
        <v>514</v>
      </c>
      <c r="AG72" s="5" t="s">
        <v>717</v>
      </c>
      <c r="AH72" s="5" t="s">
        <v>516</v>
      </c>
      <c r="AI72" s="5" t="s">
        <v>387</v>
      </c>
      <c r="AJ72" s="5" t="s">
        <v>391</v>
      </c>
      <c r="AK72" s="5" t="s">
        <v>701</v>
      </c>
      <c r="AL72" s="5">
        <v>0</v>
      </c>
      <c r="AM72" s="5">
        <v>-166</v>
      </c>
      <c r="AN72" s="5">
        <v>64.3</v>
      </c>
      <c r="AO72" s="5">
        <v>0</v>
      </c>
      <c r="AP72" s="5">
        <v>0</v>
      </c>
      <c r="AQ72" s="5">
        <v>0</v>
      </c>
      <c r="AR72" s="5">
        <v>298.41000000000003</v>
      </c>
      <c r="AS72" s="5">
        <v>921.66</v>
      </c>
      <c r="AT72" s="5">
        <v>1556.98</v>
      </c>
      <c r="AU72" s="5">
        <v>1383.57</v>
      </c>
      <c r="AV72" s="5">
        <v>1393.48</v>
      </c>
      <c r="AW72" s="5">
        <v>0</v>
      </c>
      <c r="AX72" s="5">
        <v>0</v>
      </c>
      <c r="AY72" s="5">
        <v>0</v>
      </c>
      <c r="AZ72" s="5" t="s">
        <v>382</v>
      </c>
      <c r="BA72" s="5" t="s">
        <v>517</v>
      </c>
      <c r="BB72" s="5">
        <v>15</v>
      </c>
      <c r="BD72" s="5">
        <v>0</v>
      </c>
      <c r="BE72" s="5">
        <v>15</v>
      </c>
      <c r="BF72" s="5">
        <v>0</v>
      </c>
      <c r="BG72" s="5">
        <v>0</v>
      </c>
      <c r="BH72" s="5">
        <v>1910</v>
      </c>
      <c r="BI72" s="5">
        <v>120</v>
      </c>
      <c r="BJ72" s="5">
        <v>0</v>
      </c>
      <c r="BK72" s="5">
        <v>0</v>
      </c>
      <c r="BL72" s="5">
        <v>0</v>
      </c>
      <c r="BM72" s="5">
        <v>0</v>
      </c>
      <c r="BN72" s="5">
        <v>2070</v>
      </c>
      <c r="BO72" s="5">
        <v>55.6</v>
      </c>
      <c r="BP72" s="5" t="s">
        <v>395</v>
      </c>
      <c r="BQ72" s="5" t="s">
        <v>396</v>
      </c>
      <c r="BR72" s="5">
        <v>1</v>
      </c>
      <c r="BS72" s="5">
        <v>1</v>
      </c>
      <c r="BT72" s="5">
        <v>1</v>
      </c>
      <c r="BU72" s="5">
        <v>1</v>
      </c>
      <c r="BV72" s="5" t="s">
        <v>397</v>
      </c>
      <c r="BW72" s="5">
        <v>1</v>
      </c>
      <c r="BX72" s="5">
        <v>0</v>
      </c>
      <c r="BY72" s="5" t="s">
        <v>459</v>
      </c>
      <c r="BZ72" s="5" t="s">
        <v>399</v>
      </c>
      <c r="CA72" s="5">
        <v>0</v>
      </c>
      <c r="CB72" s="5">
        <v>470.37</v>
      </c>
      <c r="CC72" s="5">
        <v>0</v>
      </c>
      <c r="CD72" s="5">
        <v>0</v>
      </c>
      <c r="CF72" s="5">
        <v>0</v>
      </c>
      <c r="CL72" s="5" t="s">
        <v>389</v>
      </c>
      <c r="CM72" s="5" t="b">
        <v>0</v>
      </c>
      <c r="CN72" s="5" t="s">
        <v>400</v>
      </c>
      <c r="CO72" s="5" t="s">
        <v>401</v>
      </c>
      <c r="CP72" s="5">
        <v>0</v>
      </c>
      <c r="CQ72" s="5">
        <v>1235.18</v>
      </c>
      <c r="CR72" s="5">
        <v>2109.65</v>
      </c>
      <c r="CS72" s="5">
        <v>610.63</v>
      </c>
      <c r="CT72" s="5">
        <v>0.59</v>
      </c>
      <c r="CU72" s="5">
        <v>2.02</v>
      </c>
      <c r="CV72" s="5">
        <v>624.54999999999995</v>
      </c>
      <c r="CW72" s="5">
        <v>0</v>
      </c>
      <c r="CX72" s="5">
        <v>0</v>
      </c>
      <c r="CY72" s="5">
        <v>470.37</v>
      </c>
      <c r="DA72" s="5">
        <v>0</v>
      </c>
      <c r="DB72" s="5">
        <v>0</v>
      </c>
      <c r="DC72" s="5">
        <v>0</v>
      </c>
      <c r="DD72" s="5">
        <v>0</v>
      </c>
      <c r="DE72" s="5">
        <v>0</v>
      </c>
      <c r="DF72" s="5">
        <v>0</v>
      </c>
      <c r="DJ72" s="5" t="s">
        <v>521</v>
      </c>
      <c r="DK72" s="5" t="s">
        <v>702</v>
      </c>
      <c r="DL72" s="5" t="s">
        <v>702</v>
      </c>
      <c r="DM72" s="5" t="s">
        <v>703</v>
      </c>
      <c r="DN72" s="5" t="s">
        <v>704</v>
      </c>
      <c r="DO72" s="5" t="s">
        <v>704</v>
      </c>
      <c r="DP72" s="5" t="s">
        <v>114</v>
      </c>
      <c r="DQ72" s="5" t="s">
        <v>524</v>
      </c>
      <c r="DR72" s="5" t="s">
        <v>387</v>
      </c>
      <c r="DS72" s="5" t="s">
        <v>705</v>
      </c>
      <c r="DU72" s="5" t="s">
        <v>15</v>
      </c>
      <c r="DV72" s="5" t="s">
        <v>452</v>
      </c>
      <c r="DW72" s="5" t="s">
        <v>382</v>
      </c>
      <c r="DZ72" s="5" t="s">
        <v>408</v>
      </c>
      <c r="EA72" s="5" t="s">
        <v>718</v>
      </c>
      <c r="EB72" s="5" t="s">
        <v>157</v>
      </c>
      <c r="EC72" s="5" t="s">
        <v>410</v>
      </c>
      <c r="ED72" s="5">
        <v>45292</v>
      </c>
      <c r="EF72" s="5" t="s">
        <v>724</v>
      </c>
    </row>
    <row r="73" spans="1:136" s="5" customFormat="1" x14ac:dyDescent="0.3">
      <c r="A73" s="9">
        <f t="shared" si="17"/>
        <v>72</v>
      </c>
      <c r="B73" s="5" t="s">
        <v>693</v>
      </c>
      <c r="C73" s="5" t="s">
        <v>203</v>
      </c>
      <c r="D73" s="5" t="s">
        <v>206</v>
      </c>
      <c r="E73" s="5" t="s">
        <v>166</v>
      </c>
      <c r="F73" s="20" t="str">
        <f t="shared" si="22"/>
        <v>Wall Furnace17 SEER Ductless Mini-Split Heat Pump (HSPF = 9.5)MFm</v>
      </c>
      <c r="G73" s="5">
        <f t="shared" si="26"/>
        <v>-358</v>
      </c>
      <c r="H73" s="5">
        <f t="shared" si="27"/>
        <v>53.8</v>
      </c>
      <c r="I73" s="5">
        <f t="shared" si="28"/>
        <v>15</v>
      </c>
      <c r="J73" s="132">
        <f t="shared" si="25"/>
        <v>2373.0300000000002</v>
      </c>
      <c r="K73" s="132">
        <f t="shared" si="29"/>
        <v>2873.31</v>
      </c>
      <c r="L73" s="15" t="s">
        <v>694</v>
      </c>
      <c r="M73" s="5" t="s">
        <v>157</v>
      </c>
      <c r="N73" s="5" t="s">
        <v>695</v>
      </c>
      <c r="O73" s="5" t="s">
        <v>725</v>
      </c>
      <c r="P73" s="5" t="s">
        <v>697</v>
      </c>
      <c r="R73" s="5" t="s">
        <v>726</v>
      </c>
      <c r="S73" s="5" t="s">
        <v>699</v>
      </c>
      <c r="T73" s="5" t="s">
        <v>699</v>
      </c>
      <c r="U73" s="5" t="s">
        <v>381</v>
      </c>
      <c r="V73" s="5" t="s">
        <v>382</v>
      </c>
      <c r="W73" s="5" t="s">
        <v>383</v>
      </c>
      <c r="X73" s="5" t="s">
        <v>166</v>
      </c>
      <c r="Y73" s="5" t="s">
        <v>384</v>
      </c>
      <c r="Z73" s="5" t="s">
        <v>125</v>
      </c>
      <c r="AA73" s="5" t="s">
        <v>512</v>
      </c>
      <c r="AB73" s="5" t="s">
        <v>386</v>
      </c>
      <c r="AC73" s="5" t="s">
        <v>387</v>
      </c>
      <c r="AD73" s="5" t="s">
        <v>387</v>
      </c>
      <c r="AE73" s="5" t="s">
        <v>700</v>
      </c>
      <c r="AF73" s="5" t="s">
        <v>531</v>
      </c>
      <c r="AG73" s="5" t="s">
        <v>203</v>
      </c>
      <c r="AH73" s="5" t="s">
        <v>516</v>
      </c>
      <c r="AI73" s="5" t="s">
        <v>387</v>
      </c>
      <c r="AJ73" s="5" t="s">
        <v>391</v>
      </c>
      <c r="AK73" s="5" t="s">
        <v>701</v>
      </c>
      <c r="AL73" s="5">
        <v>0</v>
      </c>
      <c r="AM73" s="5">
        <v>-358</v>
      </c>
      <c r="AN73" s="5">
        <v>53.8</v>
      </c>
      <c r="AO73" s="5">
        <v>0</v>
      </c>
      <c r="AP73" s="5">
        <v>0</v>
      </c>
      <c r="AQ73" s="5">
        <v>0</v>
      </c>
      <c r="AR73" s="5">
        <v>114.6</v>
      </c>
      <c r="AS73" s="5">
        <v>385.68</v>
      </c>
      <c r="AT73" s="5">
        <v>2373.0300000000002</v>
      </c>
      <c r="AU73" s="5">
        <v>1383.57</v>
      </c>
      <c r="AV73" s="5">
        <v>1489.74</v>
      </c>
      <c r="AW73" s="5">
        <v>0</v>
      </c>
      <c r="AX73" s="5">
        <v>0</v>
      </c>
      <c r="AY73" s="5">
        <v>0</v>
      </c>
      <c r="AZ73" s="5" t="s">
        <v>382</v>
      </c>
      <c r="BA73" s="5" t="s">
        <v>517</v>
      </c>
      <c r="BB73" s="5">
        <v>15</v>
      </c>
      <c r="BD73" s="5">
        <v>0</v>
      </c>
      <c r="BE73" s="5">
        <v>15</v>
      </c>
      <c r="BF73" s="5">
        <v>0</v>
      </c>
      <c r="BG73" s="5">
        <v>0</v>
      </c>
      <c r="BH73" s="5">
        <v>2010</v>
      </c>
      <c r="BI73" s="5">
        <v>293</v>
      </c>
      <c r="BJ73" s="5">
        <v>0</v>
      </c>
      <c r="BK73" s="5">
        <v>0</v>
      </c>
      <c r="BL73" s="5">
        <v>0</v>
      </c>
      <c r="BM73" s="5">
        <v>0</v>
      </c>
      <c r="BN73" s="5">
        <v>2370</v>
      </c>
      <c r="BO73" s="5">
        <v>239</v>
      </c>
      <c r="BP73" s="5" t="s">
        <v>474</v>
      </c>
      <c r="BQ73" s="5" t="s">
        <v>396</v>
      </c>
      <c r="BR73" s="5">
        <v>1</v>
      </c>
      <c r="BS73" s="5">
        <v>1</v>
      </c>
      <c r="BT73" s="5">
        <v>1</v>
      </c>
      <c r="BU73" s="5">
        <v>1</v>
      </c>
      <c r="BV73" s="5" t="s">
        <v>397</v>
      </c>
      <c r="BW73" s="5">
        <v>1</v>
      </c>
      <c r="BX73" s="5">
        <v>0</v>
      </c>
      <c r="BY73" s="5" t="s">
        <v>459</v>
      </c>
      <c r="BZ73" s="5" t="s">
        <v>399</v>
      </c>
      <c r="CA73" s="5">
        <v>0</v>
      </c>
      <c r="CB73" s="5">
        <v>685.92</v>
      </c>
      <c r="CC73" s="5">
        <v>0</v>
      </c>
      <c r="CD73" s="5">
        <v>0</v>
      </c>
      <c r="CF73" s="5">
        <v>0</v>
      </c>
      <c r="CL73" s="5" t="s">
        <v>389</v>
      </c>
      <c r="CM73" s="5" t="b">
        <v>0</v>
      </c>
      <c r="CN73" s="5" t="s">
        <v>400</v>
      </c>
      <c r="CO73" s="5" t="s">
        <v>401</v>
      </c>
      <c r="CP73" s="5">
        <v>0</v>
      </c>
      <c r="CQ73" s="5">
        <v>1033.48</v>
      </c>
      <c r="CR73" s="5">
        <v>3273.1</v>
      </c>
      <c r="CS73" s="5">
        <v>988.41</v>
      </c>
      <c r="CT73" s="5">
        <v>0.32</v>
      </c>
      <c r="CU73" s="5">
        <v>1.05</v>
      </c>
      <c r="CV73" s="5">
        <v>45.07</v>
      </c>
      <c r="CW73" s="5">
        <v>0</v>
      </c>
      <c r="CX73" s="5">
        <v>0</v>
      </c>
      <c r="CY73" s="5">
        <v>685.92</v>
      </c>
      <c r="DA73" s="5">
        <v>0</v>
      </c>
      <c r="DB73" s="5">
        <v>0</v>
      </c>
      <c r="DC73" s="5">
        <v>0</v>
      </c>
      <c r="DD73" s="5">
        <v>0</v>
      </c>
      <c r="DE73" s="5">
        <v>0</v>
      </c>
      <c r="DF73" s="5">
        <v>0</v>
      </c>
      <c r="DJ73" s="5" t="s">
        <v>521</v>
      </c>
      <c r="DK73" s="5" t="s">
        <v>702</v>
      </c>
      <c r="DL73" s="5" t="s">
        <v>702</v>
      </c>
      <c r="DM73" s="5" t="s">
        <v>703</v>
      </c>
      <c r="DN73" s="5" t="s">
        <v>704</v>
      </c>
      <c r="DO73" s="5" t="s">
        <v>704</v>
      </c>
      <c r="DP73" s="5" t="s">
        <v>114</v>
      </c>
      <c r="DQ73" s="5" t="s">
        <v>524</v>
      </c>
      <c r="DR73" s="5" t="s">
        <v>387</v>
      </c>
      <c r="DS73" s="5" t="s">
        <v>705</v>
      </c>
      <c r="DU73" s="5" t="s">
        <v>15</v>
      </c>
      <c r="DV73" s="5" t="s">
        <v>452</v>
      </c>
      <c r="DW73" s="5" t="s">
        <v>382</v>
      </c>
      <c r="DZ73" s="5" t="s">
        <v>408</v>
      </c>
      <c r="EA73" s="5" t="s">
        <v>727</v>
      </c>
      <c r="EB73" s="5" t="s">
        <v>157</v>
      </c>
      <c r="EC73" s="5" t="s">
        <v>410</v>
      </c>
      <c r="ED73" s="5">
        <v>45292</v>
      </c>
      <c r="EF73" s="5" t="s">
        <v>728</v>
      </c>
    </row>
    <row r="74" spans="1:136" s="5" customFormat="1" x14ac:dyDescent="0.3">
      <c r="A74" s="9">
        <f t="shared" si="17"/>
        <v>73</v>
      </c>
      <c r="B74" s="5" t="s">
        <v>693</v>
      </c>
      <c r="C74" s="5" t="s">
        <v>203</v>
      </c>
      <c r="D74" s="5" t="s">
        <v>206</v>
      </c>
      <c r="E74" s="5" t="s">
        <v>166</v>
      </c>
      <c r="F74" s="20" t="str">
        <f t="shared" si="22"/>
        <v>Wall Furnace17 SEER Ductless Mini-Split Heat Pump (HSPF = 9.5)MFm</v>
      </c>
      <c r="G74" s="5">
        <f t="shared" si="26"/>
        <v>-358</v>
      </c>
      <c r="H74" s="5">
        <f t="shared" si="27"/>
        <v>53.8</v>
      </c>
      <c r="I74" s="5">
        <f t="shared" si="28"/>
        <v>15</v>
      </c>
      <c r="J74" s="132">
        <f t="shared" si="25"/>
        <v>2373.0300000000002</v>
      </c>
      <c r="K74" s="132">
        <f t="shared" si="29"/>
        <v>2873.31</v>
      </c>
      <c r="L74" s="15" t="s">
        <v>694</v>
      </c>
      <c r="M74" s="5" t="s">
        <v>157</v>
      </c>
      <c r="N74" s="5" t="s">
        <v>695</v>
      </c>
      <c r="O74" s="5" t="s">
        <v>725</v>
      </c>
      <c r="P74" s="5" t="s">
        <v>697</v>
      </c>
      <c r="R74" s="5" t="s">
        <v>726</v>
      </c>
      <c r="S74" s="5" t="s">
        <v>699</v>
      </c>
      <c r="T74" s="5" t="s">
        <v>699</v>
      </c>
      <c r="U74" s="5" t="s">
        <v>381</v>
      </c>
      <c r="V74" s="5" t="s">
        <v>382</v>
      </c>
      <c r="W74" s="5" t="s">
        <v>383</v>
      </c>
      <c r="X74" s="5" t="s">
        <v>166</v>
      </c>
      <c r="Y74" s="5" t="s">
        <v>384</v>
      </c>
      <c r="Z74" s="5" t="s">
        <v>125</v>
      </c>
      <c r="AA74" s="5" t="s">
        <v>512</v>
      </c>
      <c r="AB74" s="5" t="s">
        <v>386</v>
      </c>
      <c r="AC74" s="5" t="s">
        <v>387</v>
      </c>
      <c r="AD74" s="5" t="s">
        <v>387</v>
      </c>
      <c r="AE74" s="5" t="s">
        <v>700</v>
      </c>
      <c r="AF74" s="5" t="s">
        <v>531</v>
      </c>
      <c r="AG74" s="5" t="s">
        <v>203</v>
      </c>
      <c r="AH74" s="5" t="s">
        <v>516</v>
      </c>
      <c r="AI74" s="5" t="s">
        <v>387</v>
      </c>
      <c r="AJ74" s="5" t="s">
        <v>391</v>
      </c>
      <c r="AK74" s="5" t="s">
        <v>701</v>
      </c>
      <c r="AL74" s="5">
        <v>0</v>
      </c>
      <c r="AM74" s="5">
        <v>-358</v>
      </c>
      <c r="AN74" s="5">
        <v>53.8</v>
      </c>
      <c r="AO74" s="5">
        <v>0</v>
      </c>
      <c r="AP74" s="5">
        <v>0</v>
      </c>
      <c r="AQ74" s="5">
        <v>0</v>
      </c>
      <c r="AR74" s="5">
        <v>114.6</v>
      </c>
      <c r="AS74" s="5">
        <v>385.68</v>
      </c>
      <c r="AT74" s="5">
        <v>2373.0300000000002</v>
      </c>
      <c r="AU74" s="5">
        <v>1383.57</v>
      </c>
      <c r="AV74" s="5">
        <v>1489.74</v>
      </c>
      <c r="AW74" s="5">
        <v>0</v>
      </c>
      <c r="AX74" s="5">
        <v>0</v>
      </c>
      <c r="AY74" s="5">
        <v>0</v>
      </c>
      <c r="AZ74" s="5" t="s">
        <v>382</v>
      </c>
      <c r="BA74" s="5" t="s">
        <v>517</v>
      </c>
      <c r="BB74" s="5">
        <v>15</v>
      </c>
      <c r="BD74" s="5">
        <v>0</v>
      </c>
      <c r="BE74" s="5">
        <v>15</v>
      </c>
      <c r="BF74" s="5">
        <v>0</v>
      </c>
      <c r="BG74" s="5">
        <v>0</v>
      </c>
      <c r="BH74" s="5">
        <v>2010</v>
      </c>
      <c r="BI74" s="5">
        <v>293</v>
      </c>
      <c r="BJ74" s="5">
        <v>0</v>
      </c>
      <c r="BK74" s="5">
        <v>0</v>
      </c>
      <c r="BL74" s="5">
        <v>0</v>
      </c>
      <c r="BM74" s="5">
        <v>0</v>
      </c>
      <c r="BN74" s="5">
        <v>2370</v>
      </c>
      <c r="BO74" s="5">
        <v>239</v>
      </c>
      <c r="BP74" s="5" t="s">
        <v>395</v>
      </c>
      <c r="BQ74" s="5" t="s">
        <v>396</v>
      </c>
      <c r="BR74" s="5">
        <v>1</v>
      </c>
      <c r="BS74" s="5">
        <v>1</v>
      </c>
      <c r="BT74" s="5">
        <v>1</v>
      </c>
      <c r="BU74" s="5">
        <v>1</v>
      </c>
      <c r="BV74" s="5" t="s">
        <v>397</v>
      </c>
      <c r="BW74" s="5">
        <v>1</v>
      </c>
      <c r="BX74" s="5">
        <v>0</v>
      </c>
      <c r="BY74" s="5" t="s">
        <v>459</v>
      </c>
      <c r="BZ74" s="5" t="s">
        <v>399</v>
      </c>
      <c r="CA74" s="5">
        <v>0</v>
      </c>
      <c r="CB74" s="5">
        <v>685.92</v>
      </c>
      <c r="CC74" s="5">
        <v>0</v>
      </c>
      <c r="CD74" s="5">
        <v>0</v>
      </c>
      <c r="CF74" s="5">
        <v>0</v>
      </c>
      <c r="CL74" s="5" t="s">
        <v>389</v>
      </c>
      <c r="CM74" s="5" t="b">
        <v>0</v>
      </c>
      <c r="CN74" s="5" t="s">
        <v>400</v>
      </c>
      <c r="CO74" s="5" t="s">
        <v>401</v>
      </c>
      <c r="CP74" s="5">
        <v>0</v>
      </c>
      <c r="CQ74" s="5">
        <v>1033.48</v>
      </c>
      <c r="CR74" s="5">
        <v>3273.1</v>
      </c>
      <c r="CS74" s="5">
        <v>988.41</v>
      </c>
      <c r="CT74" s="5">
        <v>0.32</v>
      </c>
      <c r="CU74" s="5">
        <v>1.05</v>
      </c>
      <c r="CV74" s="5">
        <v>45.07</v>
      </c>
      <c r="CW74" s="5">
        <v>0</v>
      </c>
      <c r="CX74" s="5">
        <v>0</v>
      </c>
      <c r="CY74" s="5">
        <v>685.92</v>
      </c>
      <c r="DA74" s="5">
        <v>0</v>
      </c>
      <c r="DB74" s="5">
        <v>0</v>
      </c>
      <c r="DC74" s="5">
        <v>0</v>
      </c>
      <c r="DD74" s="5">
        <v>0</v>
      </c>
      <c r="DE74" s="5">
        <v>0</v>
      </c>
      <c r="DF74" s="5">
        <v>0</v>
      </c>
      <c r="DJ74" s="5" t="s">
        <v>521</v>
      </c>
      <c r="DK74" s="5" t="s">
        <v>702</v>
      </c>
      <c r="DL74" s="5" t="s">
        <v>702</v>
      </c>
      <c r="DM74" s="5" t="s">
        <v>703</v>
      </c>
      <c r="DN74" s="5" t="s">
        <v>704</v>
      </c>
      <c r="DO74" s="5" t="s">
        <v>704</v>
      </c>
      <c r="DP74" s="5" t="s">
        <v>114</v>
      </c>
      <c r="DQ74" s="5" t="s">
        <v>524</v>
      </c>
      <c r="DR74" s="5" t="s">
        <v>387</v>
      </c>
      <c r="DS74" s="5" t="s">
        <v>705</v>
      </c>
      <c r="DU74" s="5" t="s">
        <v>15</v>
      </c>
      <c r="DV74" s="5" t="s">
        <v>452</v>
      </c>
      <c r="DW74" s="5" t="s">
        <v>382</v>
      </c>
      <c r="DZ74" s="5" t="s">
        <v>408</v>
      </c>
      <c r="EA74" s="5" t="s">
        <v>727</v>
      </c>
      <c r="EB74" s="5" t="s">
        <v>157</v>
      </c>
      <c r="EC74" s="5" t="s">
        <v>410</v>
      </c>
      <c r="ED74" s="5">
        <v>45292</v>
      </c>
      <c r="EF74" s="5" t="s">
        <v>729</v>
      </c>
    </row>
    <row r="75" spans="1:136" s="5" customFormat="1" x14ac:dyDescent="0.3">
      <c r="A75" s="9">
        <f t="shared" si="17"/>
        <v>74</v>
      </c>
      <c r="B75" s="5" t="s">
        <v>693</v>
      </c>
      <c r="C75" s="5" t="s">
        <v>203</v>
      </c>
      <c r="D75" s="5" t="s">
        <v>206</v>
      </c>
      <c r="E75" s="5" t="s">
        <v>162</v>
      </c>
      <c r="F75" s="20" t="str">
        <f t="shared" si="22"/>
        <v>Wall Furnace17 SEER Ductless Mini-Split Heat Pump (HSPF = 9.5)SFm</v>
      </c>
      <c r="G75" s="5">
        <f t="shared" si="26"/>
        <v>-377</v>
      </c>
      <c r="H75" s="5">
        <f t="shared" si="27"/>
        <v>64.2</v>
      </c>
      <c r="I75" s="5">
        <f t="shared" si="28"/>
        <v>15</v>
      </c>
      <c r="J75" s="132">
        <f t="shared" si="25"/>
        <v>2373.0300000000002</v>
      </c>
      <c r="K75" s="132">
        <f t="shared" si="29"/>
        <v>2873.31</v>
      </c>
      <c r="L75" s="15" t="s">
        <v>694</v>
      </c>
      <c r="M75" s="5" t="s">
        <v>157</v>
      </c>
      <c r="N75" s="5" t="s">
        <v>695</v>
      </c>
      <c r="O75" s="5" t="s">
        <v>725</v>
      </c>
      <c r="P75" s="5" t="s">
        <v>709</v>
      </c>
      <c r="R75" s="5" t="s">
        <v>730</v>
      </c>
      <c r="S75" s="5" t="s">
        <v>699</v>
      </c>
      <c r="T75" s="5" t="s">
        <v>699</v>
      </c>
      <c r="U75" s="5" t="s">
        <v>381</v>
      </c>
      <c r="V75" s="5" t="s">
        <v>382</v>
      </c>
      <c r="W75" s="5" t="s">
        <v>383</v>
      </c>
      <c r="X75" s="5" t="s">
        <v>162</v>
      </c>
      <c r="Y75" s="5" t="s">
        <v>384</v>
      </c>
      <c r="Z75" s="5" t="s">
        <v>125</v>
      </c>
      <c r="AA75" s="5" t="s">
        <v>512</v>
      </c>
      <c r="AB75" s="5" t="s">
        <v>386</v>
      </c>
      <c r="AC75" s="5" t="s">
        <v>387</v>
      </c>
      <c r="AD75" s="5" t="s">
        <v>387</v>
      </c>
      <c r="AE75" s="5" t="s">
        <v>700</v>
      </c>
      <c r="AF75" s="5" t="s">
        <v>531</v>
      </c>
      <c r="AG75" s="5" t="s">
        <v>203</v>
      </c>
      <c r="AH75" s="5" t="s">
        <v>516</v>
      </c>
      <c r="AI75" s="5" t="s">
        <v>387</v>
      </c>
      <c r="AJ75" s="5" t="s">
        <v>391</v>
      </c>
      <c r="AK75" s="5" t="s">
        <v>701</v>
      </c>
      <c r="AL75" s="5">
        <v>0</v>
      </c>
      <c r="AM75" s="5">
        <v>-377</v>
      </c>
      <c r="AN75" s="5">
        <v>64.2</v>
      </c>
      <c r="AO75" s="5">
        <v>0</v>
      </c>
      <c r="AP75" s="5">
        <v>0</v>
      </c>
      <c r="AQ75" s="5">
        <v>0</v>
      </c>
      <c r="AR75" s="5">
        <v>114.6</v>
      </c>
      <c r="AS75" s="5">
        <v>385.68</v>
      </c>
      <c r="AT75" s="5">
        <v>2373.0300000000002</v>
      </c>
      <c r="AU75" s="5">
        <v>1383.57</v>
      </c>
      <c r="AV75" s="5">
        <v>1489.74</v>
      </c>
      <c r="AW75" s="5">
        <v>0</v>
      </c>
      <c r="AX75" s="5">
        <v>0</v>
      </c>
      <c r="AY75" s="5">
        <v>0</v>
      </c>
      <c r="AZ75" s="5" t="s">
        <v>382</v>
      </c>
      <c r="BA75" s="5" t="s">
        <v>517</v>
      </c>
      <c r="BB75" s="5">
        <v>15</v>
      </c>
      <c r="BD75" s="5">
        <v>0</v>
      </c>
      <c r="BE75" s="5">
        <v>15</v>
      </c>
      <c r="BF75" s="5">
        <v>0</v>
      </c>
      <c r="BG75" s="5">
        <v>0</v>
      </c>
      <c r="BH75" s="5">
        <v>1680</v>
      </c>
      <c r="BI75" s="5">
        <v>120</v>
      </c>
      <c r="BJ75" s="5">
        <v>0</v>
      </c>
      <c r="BK75" s="5">
        <v>0</v>
      </c>
      <c r="BL75" s="5">
        <v>0</v>
      </c>
      <c r="BM75" s="5">
        <v>0</v>
      </c>
      <c r="BN75" s="5">
        <v>2060</v>
      </c>
      <c r="BO75" s="5">
        <v>55.6</v>
      </c>
      <c r="BP75" s="5" t="s">
        <v>474</v>
      </c>
      <c r="BQ75" s="5" t="s">
        <v>396</v>
      </c>
      <c r="BR75" s="5">
        <v>1</v>
      </c>
      <c r="BS75" s="5">
        <v>1</v>
      </c>
      <c r="BT75" s="5">
        <v>1</v>
      </c>
      <c r="BU75" s="5">
        <v>1</v>
      </c>
      <c r="BV75" s="5" t="s">
        <v>397</v>
      </c>
      <c r="BW75" s="5">
        <v>1</v>
      </c>
      <c r="BX75" s="5">
        <v>0</v>
      </c>
      <c r="BY75" s="5" t="s">
        <v>459</v>
      </c>
      <c r="BZ75" s="5" t="s">
        <v>399</v>
      </c>
      <c r="CA75" s="5">
        <v>0</v>
      </c>
      <c r="CB75" s="5">
        <v>685.92</v>
      </c>
      <c r="CC75" s="5">
        <v>0</v>
      </c>
      <c r="CD75" s="5">
        <v>0</v>
      </c>
      <c r="CF75" s="5">
        <v>0</v>
      </c>
      <c r="CL75" s="5" t="s">
        <v>389</v>
      </c>
      <c r="CM75" s="5" t="b">
        <v>0</v>
      </c>
      <c r="CN75" s="5" t="s">
        <v>400</v>
      </c>
      <c r="CO75" s="5" t="s">
        <v>401</v>
      </c>
      <c r="CP75" s="5">
        <v>0</v>
      </c>
      <c r="CQ75" s="5">
        <v>1233.26</v>
      </c>
      <c r="CR75" s="5">
        <v>3289.15</v>
      </c>
      <c r="CS75" s="5">
        <v>1004.47</v>
      </c>
      <c r="CT75" s="5">
        <v>0.37</v>
      </c>
      <c r="CU75" s="5">
        <v>1.23</v>
      </c>
      <c r="CV75" s="5">
        <v>228.8</v>
      </c>
      <c r="CW75" s="5">
        <v>0</v>
      </c>
      <c r="CX75" s="5">
        <v>0</v>
      </c>
      <c r="CY75" s="5">
        <v>685.92</v>
      </c>
      <c r="DA75" s="5">
        <v>0</v>
      </c>
      <c r="DB75" s="5">
        <v>0</v>
      </c>
      <c r="DC75" s="5">
        <v>0</v>
      </c>
      <c r="DD75" s="5">
        <v>0</v>
      </c>
      <c r="DE75" s="5">
        <v>0</v>
      </c>
      <c r="DF75" s="5">
        <v>0</v>
      </c>
      <c r="DJ75" s="5" t="s">
        <v>521</v>
      </c>
      <c r="DK75" s="5" t="s">
        <v>702</v>
      </c>
      <c r="DL75" s="5" t="s">
        <v>702</v>
      </c>
      <c r="DM75" s="5" t="s">
        <v>703</v>
      </c>
      <c r="DN75" s="5" t="s">
        <v>704</v>
      </c>
      <c r="DO75" s="5" t="s">
        <v>704</v>
      </c>
      <c r="DP75" s="5" t="s">
        <v>114</v>
      </c>
      <c r="DQ75" s="5" t="s">
        <v>524</v>
      </c>
      <c r="DR75" s="5" t="s">
        <v>387</v>
      </c>
      <c r="DS75" s="5" t="s">
        <v>705</v>
      </c>
      <c r="DU75" s="5" t="s">
        <v>15</v>
      </c>
      <c r="DV75" s="5" t="s">
        <v>452</v>
      </c>
      <c r="DW75" s="5" t="s">
        <v>382</v>
      </c>
      <c r="DZ75" s="5" t="s">
        <v>408</v>
      </c>
      <c r="EA75" s="5" t="s">
        <v>727</v>
      </c>
      <c r="EB75" s="5" t="s">
        <v>157</v>
      </c>
      <c r="EC75" s="5" t="s">
        <v>410</v>
      </c>
      <c r="ED75" s="5">
        <v>45292</v>
      </c>
      <c r="EF75" s="5" t="s">
        <v>731</v>
      </c>
    </row>
    <row r="76" spans="1:136" s="5" customFormat="1" x14ac:dyDescent="0.3">
      <c r="A76" s="9">
        <f t="shared" si="17"/>
        <v>75</v>
      </c>
      <c r="B76" s="5" t="s">
        <v>693</v>
      </c>
      <c r="C76" s="5" t="s">
        <v>203</v>
      </c>
      <c r="D76" s="5" t="s">
        <v>206</v>
      </c>
      <c r="E76" s="5" t="s">
        <v>162</v>
      </c>
      <c r="F76" s="20" t="str">
        <f t="shared" si="22"/>
        <v>Wall Furnace17 SEER Ductless Mini-Split Heat Pump (HSPF = 9.5)SFm</v>
      </c>
      <c r="G76" s="5">
        <f t="shared" si="26"/>
        <v>-377</v>
      </c>
      <c r="H76" s="5">
        <f t="shared" si="27"/>
        <v>64.2</v>
      </c>
      <c r="I76" s="5">
        <f t="shared" si="28"/>
        <v>15</v>
      </c>
      <c r="J76" s="132">
        <f t="shared" si="25"/>
        <v>2373.0300000000002</v>
      </c>
      <c r="K76" s="132">
        <f t="shared" si="29"/>
        <v>2873.31</v>
      </c>
      <c r="L76" s="15" t="s">
        <v>694</v>
      </c>
      <c r="M76" s="5" t="s">
        <v>157</v>
      </c>
      <c r="N76" s="5" t="s">
        <v>695</v>
      </c>
      <c r="O76" s="5" t="s">
        <v>725</v>
      </c>
      <c r="P76" s="5" t="s">
        <v>709</v>
      </c>
      <c r="R76" s="5" t="s">
        <v>730</v>
      </c>
      <c r="S76" s="5" t="s">
        <v>699</v>
      </c>
      <c r="T76" s="5" t="s">
        <v>699</v>
      </c>
      <c r="U76" s="5" t="s">
        <v>381</v>
      </c>
      <c r="V76" s="5" t="s">
        <v>382</v>
      </c>
      <c r="W76" s="5" t="s">
        <v>383</v>
      </c>
      <c r="X76" s="5" t="s">
        <v>162</v>
      </c>
      <c r="Y76" s="5" t="s">
        <v>384</v>
      </c>
      <c r="Z76" s="5" t="s">
        <v>125</v>
      </c>
      <c r="AA76" s="5" t="s">
        <v>512</v>
      </c>
      <c r="AB76" s="5" t="s">
        <v>386</v>
      </c>
      <c r="AC76" s="5" t="s">
        <v>387</v>
      </c>
      <c r="AD76" s="5" t="s">
        <v>387</v>
      </c>
      <c r="AE76" s="5" t="s">
        <v>700</v>
      </c>
      <c r="AF76" s="5" t="s">
        <v>531</v>
      </c>
      <c r="AG76" s="5" t="s">
        <v>203</v>
      </c>
      <c r="AH76" s="5" t="s">
        <v>516</v>
      </c>
      <c r="AI76" s="5" t="s">
        <v>387</v>
      </c>
      <c r="AJ76" s="5" t="s">
        <v>391</v>
      </c>
      <c r="AK76" s="5" t="s">
        <v>701</v>
      </c>
      <c r="AL76" s="5">
        <v>0</v>
      </c>
      <c r="AM76" s="5">
        <v>-377</v>
      </c>
      <c r="AN76" s="5">
        <v>64.2</v>
      </c>
      <c r="AO76" s="5">
        <v>0</v>
      </c>
      <c r="AP76" s="5">
        <v>0</v>
      </c>
      <c r="AQ76" s="5">
        <v>0</v>
      </c>
      <c r="AR76" s="5">
        <v>114.6</v>
      </c>
      <c r="AS76" s="5">
        <v>385.68</v>
      </c>
      <c r="AT76" s="5">
        <v>2373.0300000000002</v>
      </c>
      <c r="AU76" s="5">
        <v>1383.57</v>
      </c>
      <c r="AV76" s="5">
        <v>1489.74</v>
      </c>
      <c r="AW76" s="5">
        <v>0</v>
      </c>
      <c r="AX76" s="5">
        <v>0</v>
      </c>
      <c r="AY76" s="5">
        <v>0</v>
      </c>
      <c r="AZ76" s="5" t="s">
        <v>382</v>
      </c>
      <c r="BA76" s="5" t="s">
        <v>517</v>
      </c>
      <c r="BB76" s="5">
        <v>15</v>
      </c>
      <c r="BD76" s="5">
        <v>0</v>
      </c>
      <c r="BE76" s="5">
        <v>15</v>
      </c>
      <c r="BF76" s="5">
        <v>0</v>
      </c>
      <c r="BG76" s="5">
        <v>0</v>
      </c>
      <c r="BH76" s="5">
        <v>1680</v>
      </c>
      <c r="BI76" s="5">
        <v>120</v>
      </c>
      <c r="BJ76" s="5">
        <v>0</v>
      </c>
      <c r="BK76" s="5">
        <v>0</v>
      </c>
      <c r="BL76" s="5">
        <v>0</v>
      </c>
      <c r="BM76" s="5">
        <v>0</v>
      </c>
      <c r="BN76" s="5">
        <v>2060</v>
      </c>
      <c r="BO76" s="5">
        <v>55.6</v>
      </c>
      <c r="BP76" s="5" t="s">
        <v>395</v>
      </c>
      <c r="BQ76" s="5" t="s">
        <v>396</v>
      </c>
      <c r="BR76" s="5">
        <v>1</v>
      </c>
      <c r="BS76" s="5">
        <v>1</v>
      </c>
      <c r="BT76" s="5">
        <v>1</v>
      </c>
      <c r="BU76" s="5">
        <v>1</v>
      </c>
      <c r="BV76" s="5" t="s">
        <v>397</v>
      </c>
      <c r="BW76" s="5">
        <v>1</v>
      </c>
      <c r="BX76" s="5">
        <v>0</v>
      </c>
      <c r="BY76" s="5" t="s">
        <v>459</v>
      </c>
      <c r="BZ76" s="5" t="s">
        <v>399</v>
      </c>
      <c r="CA76" s="5">
        <v>0</v>
      </c>
      <c r="CB76" s="5">
        <v>685.92</v>
      </c>
      <c r="CC76" s="5">
        <v>0</v>
      </c>
      <c r="CD76" s="5">
        <v>0</v>
      </c>
      <c r="CF76" s="5">
        <v>0</v>
      </c>
      <c r="CL76" s="5" t="s">
        <v>389</v>
      </c>
      <c r="CM76" s="5" t="b">
        <v>0</v>
      </c>
      <c r="CN76" s="5" t="s">
        <v>400</v>
      </c>
      <c r="CO76" s="5" t="s">
        <v>401</v>
      </c>
      <c r="CP76" s="5">
        <v>0</v>
      </c>
      <c r="CQ76" s="5">
        <v>1233.26</v>
      </c>
      <c r="CR76" s="5">
        <v>3289.15</v>
      </c>
      <c r="CS76" s="5">
        <v>1004.47</v>
      </c>
      <c r="CT76" s="5">
        <v>0.37</v>
      </c>
      <c r="CU76" s="5">
        <v>1.23</v>
      </c>
      <c r="CV76" s="5">
        <v>228.8</v>
      </c>
      <c r="CW76" s="5">
        <v>0</v>
      </c>
      <c r="CX76" s="5">
        <v>0</v>
      </c>
      <c r="CY76" s="5">
        <v>685.92</v>
      </c>
      <c r="DA76" s="5">
        <v>0</v>
      </c>
      <c r="DB76" s="5">
        <v>0</v>
      </c>
      <c r="DC76" s="5">
        <v>0</v>
      </c>
      <c r="DD76" s="5">
        <v>0</v>
      </c>
      <c r="DE76" s="5">
        <v>0</v>
      </c>
      <c r="DF76" s="5">
        <v>0</v>
      </c>
      <c r="DJ76" s="5" t="s">
        <v>521</v>
      </c>
      <c r="DK76" s="5" t="s">
        <v>702</v>
      </c>
      <c r="DL76" s="5" t="s">
        <v>702</v>
      </c>
      <c r="DM76" s="5" t="s">
        <v>703</v>
      </c>
      <c r="DN76" s="5" t="s">
        <v>704</v>
      </c>
      <c r="DO76" s="5" t="s">
        <v>704</v>
      </c>
      <c r="DP76" s="5" t="s">
        <v>114</v>
      </c>
      <c r="DQ76" s="5" t="s">
        <v>524</v>
      </c>
      <c r="DR76" s="5" t="s">
        <v>387</v>
      </c>
      <c r="DS76" s="5" t="s">
        <v>705</v>
      </c>
      <c r="DU76" s="5" t="s">
        <v>15</v>
      </c>
      <c r="DV76" s="5" t="s">
        <v>452</v>
      </c>
      <c r="DW76" s="5" t="s">
        <v>382</v>
      </c>
      <c r="DZ76" s="5" t="s">
        <v>408</v>
      </c>
      <c r="EA76" s="5" t="s">
        <v>727</v>
      </c>
      <c r="EB76" s="5" t="s">
        <v>157</v>
      </c>
      <c r="EC76" s="5" t="s">
        <v>410</v>
      </c>
      <c r="ED76" s="5">
        <v>45292</v>
      </c>
      <c r="EF76" s="5" t="s">
        <v>732</v>
      </c>
    </row>
    <row r="77" spans="1:136" s="5" customFormat="1" x14ac:dyDescent="0.3">
      <c r="A77" s="9">
        <f t="shared" si="17"/>
        <v>76</v>
      </c>
      <c r="B77" s="5" t="s">
        <v>693</v>
      </c>
      <c r="C77" s="5" t="s">
        <v>205</v>
      </c>
      <c r="D77" s="5" t="s">
        <v>206</v>
      </c>
      <c r="E77" s="5" t="s">
        <v>166</v>
      </c>
      <c r="F77" s="20" t="str">
        <f t="shared" si="22"/>
        <v>Wall Furnace and Window AC17 SEER Ductless Mini-Split Heat Pump (HSPF = 9.5)MFm</v>
      </c>
      <c r="G77" s="5">
        <f t="shared" si="26"/>
        <v>-26.3</v>
      </c>
      <c r="H77" s="5">
        <f t="shared" si="27"/>
        <v>48.2</v>
      </c>
      <c r="I77" s="5">
        <f t="shared" si="28"/>
        <v>15</v>
      </c>
      <c r="J77" s="132">
        <f t="shared" si="25"/>
        <v>1653.24</v>
      </c>
      <c r="K77" s="132">
        <f t="shared" si="29"/>
        <v>2873.31</v>
      </c>
      <c r="L77" s="15" t="s">
        <v>694</v>
      </c>
      <c r="M77" s="5" t="s">
        <v>157</v>
      </c>
      <c r="N77" s="5" t="s">
        <v>695</v>
      </c>
      <c r="O77" s="5" t="s">
        <v>733</v>
      </c>
      <c r="P77" s="5" t="s">
        <v>713</v>
      </c>
      <c r="R77" s="5" t="s">
        <v>734</v>
      </c>
      <c r="S77" s="5" t="s">
        <v>715</v>
      </c>
      <c r="T77" s="5" t="s">
        <v>716</v>
      </c>
      <c r="U77" s="5" t="s">
        <v>381</v>
      </c>
      <c r="V77" s="5" t="s">
        <v>382</v>
      </c>
      <c r="W77" s="5" t="s">
        <v>383</v>
      </c>
      <c r="X77" s="5" t="s">
        <v>166</v>
      </c>
      <c r="Y77" s="5" t="s">
        <v>384</v>
      </c>
      <c r="Z77" s="5" t="s">
        <v>125</v>
      </c>
      <c r="AA77" s="5" t="s">
        <v>512</v>
      </c>
      <c r="AB77" s="5" t="s">
        <v>386</v>
      </c>
      <c r="AC77" s="5" t="s">
        <v>387</v>
      </c>
      <c r="AD77" s="5" t="s">
        <v>387</v>
      </c>
      <c r="AE77" s="5" t="s">
        <v>700</v>
      </c>
      <c r="AF77" s="5" t="s">
        <v>531</v>
      </c>
      <c r="AG77" s="5" t="s">
        <v>717</v>
      </c>
      <c r="AH77" s="5" t="s">
        <v>516</v>
      </c>
      <c r="AI77" s="5" t="s">
        <v>387</v>
      </c>
      <c r="AJ77" s="5" t="s">
        <v>391</v>
      </c>
      <c r="AK77" s="5" t="s">
        <v>701</v>
      </c>
      <c r="AL77" s="5">
        <v>0</v>
      </c>
      <c r="AM77" s="5">
        <v>-26.3</v>
      </c>
      <c r="AN77" s="5">
        <v>48.2</v>
      </c>
      <c r="AO77" s="5">
        <v>0</v>
      </c>
      <c r="AP77" s="5">
        <v>0</v>
      </c>
      <c r="AQ77" s="5">
        <v>0</v>
      </c>
      <c r="AR77" s="5">
        <v>298.41000000000003</v>
      </c>
      <c r="AS77" s="5">
        <v>921.66</v>
      </c>
      <c r="AT77" s="5">
        <v>1653.24</v>
      </c>
      <c r="AU77" s="5">
        <v>1383.57</v>
      </c>
      <c r="AV77" s="5">
        <v>1489.74</v>
      </c>
      <c r="AW77" s="5">
        <v>0</v>
      </c>
      <c r="AX77" s="5">
        <v>0</v>
      </c>
      <c r="AY77" s="5">
        <v>0</v>
      </c>
      <c r="AZ77" s="5" t="s">
        <v>382</v>
      </c>
      <c r="BA77" s="5" t="s">
        <v>517</v>
      </c>
      <c r="BB77" s="5">
        <v>15</v>
      </c>
      <c r="BD77" s="5">
        <v>0</v>
      </c>
      <c r="BE77" s="5">
        <v>15</v>
      </c>
      <c r="BF77" s="5">
        <v>0</v>
      </c>
      <c r="BG77" s="5">
        <v>0</v>
      </c>
      <c r="BH77" s="5">
        <v>2340</v>
      </c>
      <c r="BI77" s="5">
        <v>287</v>
      </c>
      <c r="BJ77" s="5">
        <v>0</v>
      </c>
      <c r="BK77" s="5">
        <v>0</v>
      </c>
      <c r="BL77" s="5">
        <v>0</v>
      </c>
      <c r="BM77" s="5">
        <v>0</v>
      </c>
      <c r="BN77" s="5">
        <v>2370</v>
      </c>
      <c r="BO77" s="5">
        <v>239</v>
      </c>
      <c r="BP77" s="5" t="s">
        <v>474</v>
      </c>
      <c r="BQ77" s="5" t="s">
        <v>396</v>
      </c>
      <c r="BR77" s="5">
        <v>1</v>
      </c>
      <c r="BS77" s="5">
        <v>1</v>
      </c>
      <c r="BT77" s="5">
        <v>1</v>
      </c>
      <c r="BU77" s="5">
        <v>1</v>
      </c>
      <c r="BV77" s="5" t="s">
        <v>397</v>
      </c>
      <c r="BW77" s="5">
        <v>1</v>
      </c>
      <c r="BX77" s="5">
        <v>0</v>
      </c>
      <c r="BY77" s="5" t="s">
        <v>459</v>
      </c>
      <c r="BZ77" s="5" t="s">
        <v>399</v>
      </c>
      <c r="CA77" s="5">
        <v>0</v>
      </c>
      <c r="CB77" s="5">
        <v>470.37</v>
      </c>
      <c r="CC77" s="5">
        <v>0</v>
      </c>
      <c r="CD77" s="5">
        <v>0</v>
      </c>
      <c r="CF77" s="5">
        <v>0</v>
      </c>
      <c r="CL77" s="5" t="s">
        <v>389</v>
      </c>
      <c r="CM77" s="5" t="b">
        <v>0</v>
      </c>
      <c r="CN77" s="5" t="s">
        <v>400</v>
      </c>
      <c r="CO77" s="5" t="s">
        <v>401</v>
      </c>
      <c r="CP77" s="5">
        <v>0</v>
      </c>
      <c r="CQ77" s="5">
        <v>925.91</v>
      </c>
      <c r="CR77" s="5">
        <v>2084.29</v>
      </c>
      <c r="CS77" s="5">
        <v>492.59</v>
      </c>
      <c r="CT77" s="5">
        <v>0.44</v>
      </c>
      <c r="CU77" s="5">
        <v>1.88</v>
      </c>
      <c r="CV77" s="5">
        <v>433.31</v>
      </c>
      <c r="CW77" s="5">
        <v>0</v>
      </c>
      <c r="CX77" s="5">
        <v>0</v>
      </c>
      <c r="CY77" s="5">
        <v>470.37</v>
      </c>
      <c r="DA77" s="5">
        <v>0</v>
      </c>
      <c r="DB77" s="5">
        <v>0</v>
      </c>
      <c r="DC77" s="5">
        <v>0</v>
      </c>
      <c r="DD77" s="5">
        <v>0</v>
      </c>
      <c r="DE77" s="5">
        <v>0</v>
      </c>
      <c r="DF77" s="5">
        <v>0</v>
      </c>
      <c r="DJ77" s="5" t="s">
        <v>521</v>
      </c>
      <c r="DK77" s="5" t="s">
        <v>702</v>
      </c>
      <c r="DL77" s="5" t="s">
        <v>702</v>
      </c>
      <c r="DM77" s="5" t="s">
        <v>703</v>
      </c>
      <c r="DN77" s="5" t="s">
        <v>704</v>
      </c>
      <c r="DO77" s="5" t="s">
        <v>704</v>
      </c>
      <c r="DP77" s="5" t="s">
        <v>114</v>
      </c>
      <c r="DQ77" s="5" t="s">
        <v>524</v>
      </c>
      <c r="DR77" s="5" t="s">
        <v>387</v>
      </c>
      <c r="DS77" s="5" t="s">
        <v>705</v>
      </c>
      <c r="DU77" s="5" t="s">
        <v>15</v>
      </c>
      <c r="DV77" s="5" t="s">
        <v>452</v>
      </c>
      <c r="DW77" s="5" t="s">
        <v>382</v>
      </c>
      <c r="DZ77" s="5" t="s">
        <v>408</v>
      </c>
      <c r="EA77" s="5" t="s">
        <v>735</v>
      </c>
      <c r="EB77" s="5" t="s">
        <v>157</v>
      </c>
      <c r="EC77" s="5" t="s">
        <v>410</v>
      </c>
      <c r="ED77" s="5">
        <v>45292</v>
      </c>
      <c r="EF77" s="5" t="s">
        <v>736</v>
      </c>
    </row>
    <row r="78" spans="1:136" s="5" customFormat="1" x14ac:dyDescent="0.3">
      <c r="A78" s="9">
        <f t="shared" si="17"/>
        <v>77</v>
      </c>
      <c r="B78" s="5" t="s">
        <v>693</v>
      </c>
      <c r="C78" s="5" t="s">
        <v>205</v>
      </c>
      <c r="D78" s="5" t="s">
        <v>206</v>
      </c>
      <c r="E78" s="5" t="s">
        <v>166</v>
      </c>
      <c r="F78" s="20" t="str">
        <f t="shared" si="22"/>
        <v>Wall Furnace and Window AC17 SEER Ductless Mini-Split Heat Pump (HSPF = 9.5)MFm</v>
      </c>
      <c r="G78" s="5">
        <f t="shared" si="26"/>
        <v>-26.3</v>
      </c>
      <c r="H78" s="5">
        <f t="shared" si="27"/>
        <v>48.2</v>
      </c>
      <c r="I78" s="5">
        <f t="shared" si="28"/>
        <v>15</v>
      </c>
      <c r="J78" s="132">
        <f t="shared" si="25"/>
        <v>1653.24</v>
      </c>
      <c r="K78" s="132">
        <f t="shared" si="29"/>
        <v>2873.31</v>
      </c>
      <c r="L78" s="15" t="s">
        <v>694</v>
      </c>
      <c r="M78" s="5" t="s">
        <v>157</v>
      </c>
      <c r="N78" s="5" t="s">
        <v>695</v>
      </c>
      <c r="O78" s="5" t="s">
        <v>733</v>
      </c>
      <c r="P78" s="5" t="s">
        <v>713</v>
      </c>
      <c r="R78" s="5" t="s">
        <v>734</v>
      </c>
      <c r="S78" s="5" t="s">
        <v>715</v>
      </c>
      <c r="T78" s="5" t="s">
        <v>716</v>
      </c>
      <c r="U78" s="5" t="s">
        <v>381</v>
      </c>
      <c r="V78" s="5" t="s">
        <v>382</v>
      </c>
      <c r="W78" s="5" t="s">
        <v>383</v>
      </c>
      <c r="X78" s="5" t="s">
        <v>166</v>
      </c>
      <c r="Y78" s="5" t="s">
        <v>384</v>
      </c>
      <c r="Z78" s="5" t="s">
        <v>125</v>
      </c>
      <c r="AA78" s="5" t="s">
        <v>512</v>
      </c>
      <c r="AB78" s="5" t="s">
        <v>386</v>
      </c>
      <c r="AC78" s="5" t="s">
        <v>387</v>
      </c>
      <c r="AD78" s="5" t="s">
        <v>387</v>
      </c>
      <c r="AE78" s="5" t="s">
        <v>700</v>
      </c>
      <c r="AF78" s="5" t="s">
        <v>531</v>
      </c>
      <c r="AG78" s="5" t="s">
        <v>717</v>
      </c>
      <c r="AH78" s="5" t="s">
        <v>516</v>
      </c>
      <c r="AI78" s="5" t="s">
        <v>387</v>
      </c>
      <c r="AJ78" s="5" t="s">
        <v>391</v>
      </c>
      <c r="AK78" s="5" t="s">
        <v>701</v>
      </c>
      <c r="AL78" s="5">
        <v>0</v>
      </c>
      <c r="AM78" s="5">
        <v>-26.3</v>
      </c>
      <c r="AN78" s="5">
        <v>48.2</v>
      </c>
      <c r="AO78" s="5">
        <v>0</v>
      </c>
      <c r="AP78" s="5">
        <v>0</v>
      </c>
      <c r="AQ78" s="5">
        <v>0</v>
      </c>
      <c r="AR78" s="5">
        <v>298.41000000000003</v>
      </c>
      <c r="AS78" s="5">
        <v>921.66</v>
      </c>
      <c r="AT78" s="5">
        <v>1653.24</v>
      </c>
      <c r="AU78" s="5">
        <v>1383.57</v>
      </c>
      <c r="AV78" s="5">
        <v>1489.74</v>
      </c>
      <c r="AW78" s="5">
        <v>0</v>
      </c>
      <c r="AX78" s="5">
        <v>0</v>
      </c>
      <c r="AY78" s="5">
        <v>0</v>
      </c>
      <c r="AZ78" s="5" t="s">
        <v>382</v>
      </c>
      <c r="BA78" s="5" t="s">
        <v>517</v>
      </c>
      <c r="BB78" s="5">
        <v>15</v>
      </c>
      <c r="BD78" s="5">
        <v>0</v>
      </c>
      <c r="BE78" s="5">
        <v>15</v>
      </c>
      <c r="BF78" s="5">
        <v>0</v>
      </c>
      <c r="BG78" s="5">
        <v>0</v>
      </c>
      <c r="BH78" s="5">
        <v>2340</v>
      </c>
      <c r="BI78" s="5">
        <v>287</v>
      </c>
      <c r="BJ78" s="5">
        <v>0</v>
      </c>
      <c r="BK78" s="5">
        <v>0</v>
      </c>
      <c r="BL78" s="5">
        <v>0</v>
      </c>
      <c r="BM78" s="5">
        <v>0</v>
      </c>
      <c r="BN78" s="5">
        <v>2370</v>
      </c>
      <c r="BO78" s="5">
        <v>239</v>
      </c>
      <c r="BP78" s="5" t="s">
        <v>395</v>
      </c>
      <c r="BQ78" s="5" t="s">
        <v>396</v>
      </c>
      <c r="BR78" s="5">
        <v>1</v>
      </c>
      <c r="BS78" s="5">
        <v>1</v>
      </c>
      <c r="BT78" s="5">
        <v>1</v>
      </c>
      <c r="BU78" s="5">
        <v>1</v>
      </c>
      <c r="BV78" s="5" t="s">
        <v>397</v>
      </c>
      <c r="BW78" s="5">
        <v>1</v>
      </c>
      <c r="BX78" s="5">
        <v>0</v>
      </c>
      <c r="BY78" s="5" t="s">
        <v>459</v>
      </c>
      <c r="BZ78" s="5" t="s">
        <v>399</v>
      </c>
      <c r="CA78" s="5">
        <v>0</v>
      </c>
      <c r="CB78" s="5">
        <v>470.37</v>
      </c>
      <c r="CC78" s="5">
        <v>0</v>
      </c>
      <c r="CD78" s="5">
        <v>0</v>
      </c>
      <c r="CF78" s="5">
        <v>0</v>
      </c>
      <c r="CL78" s="5" t="s">
        <v>389</v>
      </c>
      <c r="CM78" s="5" t="b">
        <v>0</v>
      </c>
      <c r="CN78" s="5" t="s">
        <v>400</v>
      </c>
      <c r="CO78" s="5" t="s">
        <v>401</v>
      </c>
      <c r="CP78" s="5">
        <v>0</v>
      </c>
      <c r="CQ78" s="5">
        <v>925.91</v>
      </c>
      <c r="CR78" s="5">
        <v>2084.29</v>
      </c>
      <c r="CS78" s="5">
        <v>492.59</v>
      </c>
      <c r="CT78" s="5">
        <v>0.44</v>
      </c>
      <c r="CU78" s="5">
        <v>1.88</v>
      </c>
      <c r="CV78" s="5">
        <v>433.31</v>
      </c>
      <c r="CW78" s="5">
        <v>0</v>
      </c>
      <c r="CX78" s="5">
        <v>0</v>
      </c>
      <c r="CY78" s="5">
        <v>470.37</v>
      </c>
      <c r="DA78" s="5">
        <v>0</v>
      </c>
      <c r="DB78" s="5">
        <v>0</v>
      </c>
      <c r="DC78" s="5">
        <v>0</v>
      </c>
      <c r="DD78" s="5">
        <v>0</v>
      </c>
      <c r="DE78" s="5">
        <v>0</v>
      </c>
      <c r="DF78" s="5">
        <v>0</v>
      </c>
      <c r="DJ78" s="5" t="s">
        <v>521</v>
      </c>
      <c r="DK78" s="5" t="s">
        <v>702</v>
      </c>
      <c r="DL78" s="5" t="s">
        <v>702</v>
      </c>
      <c r="DM78" s="5" t="s">
        <v>703</v>
      </c>
      <c r="DN78" s="5" t="s">
        <v>704</v>
      </c>
      <c r="DO78" s="5" t="s">
        <v>704</v>
      </c>
      <c r="DP78" s="5" t="s">
        <v>114</v>
      </c>
      <c r="DQ78" s="5" t="s">
        <v>524</v>
      </c>
      <c r="DR78" s="5" t="s">
        <v>387</v>
      </c>
      <c r="DS78" s="5" t="s">
        <v>705</v>
      </c>
      <c r="DU78" s="5" t="s">
        <v>15</v>
      </c>
      <c r="DV78" s="5" t="s">
        <v>452</v>
      </c>
      <c r="DW78" s="5" t="s">
        <v>382</v>
      </c>
      <c r="DZ78" s="5" t="s">
        <v>408</v>
      </c>
      <c r="EA78" s="5" t="s">
        <v>735</v>
      </c>
      <c r="EB78" s="5" t="s">
        <v>157</v>
      </c>
      <c r="EC78" s="5" t="s">
        <v>410</v>
      </c>
      <c r="ED78" s="5">
        <v>45292</v>
      </c>
      <c r="EF78" s="5" t="s">
        <v>737</v>
      </c>
    </row>
    <row r="79" spans="1:136" s="5" customFormat="1" x14ac:dyDescent="0.3">
      <c r="A79" s="9">
        <f t="shared" si="17"/>
        <v>78</v>
      </c>
      <c r="B79" s="5" t="s">
        <v>693</v>
      </c>
      <c r="C79" s="5" t="s">
        <v>205</v>
      </c>
      <c r="D79" s="5" t="s">
        <v>206</v>
      </c>
      <c r="E79" s="5" t="s">
        <v>162</v>
      </c>
      <c r="F79" s="20" t="str">
        <f t="shared" si="22"/>
        <v>Wall Furnace and Window AC17 SEER Ductless Mini-Split Heat Pump (HSPF = 9.5)SFm</v>
      </c>
      <c r="G79" s="5">
        <f t="shared" si="26"/>
        <v>-150</v>
      </c>
      <c r="H79" s="5">
        <f t="shared" si="27"/>
        <v>64.3</v>
      </c>
      <c r="I79" s="5">
        <f t="shared" si="28"/>
        <v>15</v>
      </c>
      <c r="J79" s="132">
        <f t="shared" si="25"/>
        <v>1653.24</v>
      </c>
      <c r="K79" s="132">
        <f t="shared" si="29"/>
        <v>2873.31</v>
      </c>
      <c r="L79" s="15" t="s">
        <v>694</v>
      </c>
      <c r="M79" s="5" t="s">
        <v>157</v>
      </c>
      <c r="N79" s="5" t="s">
        <v>695</v>
      </c>
      <c r="O79" s="5" t="s">
        <v>733</v>
      </c>
      <c r="P79" s="5" t="s">
        <v>721</v>
      </c>
      <c r="R79" s="5" t="s">
        <v>738</v>
      </c>
      <c r="S79" s="5" t="s">
        <v>715</v>
      </c>
      <c r="T79" s="5" t="s">
        <v>716</v>
      </c>
      <c r="U79" s="5" t="s">
        <v>381</v>
      </c>
      <c r="V79" s="5" t="s">
        <v>382</v>
      </c>
      <c r="W79" s="5" t="s">
        <v>383</v>
      </c>
      <c r="X79" s="5" t="s">
        <v>162</v>
      </c>
      <c r="Y79" s="5" t="s">
        <v>384</v>
      </c>
      <c r="Z79" s="5" t="s">
        <v>125</v>
      </c>
      <c r="AA79" s="5" t="s">
        <v>512</v>
      </c>
      <c r="AB79" s="5" t="s">
        <v>386</v>
      </c>
      <c r="AC79" s="5" t="s">
        <v>387</v>
      </c>
      <c r="AD79" s="5" t="s">
        <v>387</v>
      </c>
      <c r="AE79" s="5" t="s">
        <v>700</v>
      </c>
      <c r="AF79" s="5" t="s">
        <v>531</v>
      </c>
      <c r="AG79" s="5" t="s">
        <v>717</v>
      </c>
      <c r="AH79" s="5" t="s">
        <v>516</v>
      </c>
      <c r="AI79" s="5" t="s">
        <v>387</v>
      </c>
      <c r="AJ79" s="5" t="s">
        <v>391</v>
      </c>
      <c r="AK79" s="5" t="s">
        <v>701</v>
      </c>
      <c r="AL79" s="5">
        <v>0</v>
      </c>
      <c r="AM79" s="5">
        <v>-150</v>
      </c>
      <c r="AN79" s="5">
        <v>64.3</v>
      </c>
      <c r="AO79" s="5">
        <v>0</v>
      </c>
      <c r="AP79" s="5">
        <v>0</v>
      </c>
      <c r="AQ79" s="5">
        <v>0</v>
      </c>
      <c r="AR79" s="5">
        <v>298.41000000000003</v>
      </c>
      <c r="AS79" s="5">
        <v>921.66</v>
      </c>
      <c r="AT79" s="5">
        <v>1653.24</v>
      </c>
      <c r="AU79" s="5">
        <v>1383.57</v>
      </c>
      <c r="AV79" s="5">
        <v>1489.74</v>
      </c>
      <c r="AW79" s="5">
        <v>0</v>
      </c>
      <c r="AX79" s="5">
        <v>0</v>
      </c>
      <c r="AY79" s="5">
        <v>0</v>
      </c>
      <c r="AZ79" s="5" t="s">
        <v>382</v>
      </c>
      <c r="BA79" s="5" t="s">
        <v>517</v>
      </c>
      <c r="BB79" s="5">
        <v>15</v>
      </c>
      <c r="BD79" s="5">
        <v>0</v>
      </c>
      <c r="BE79" s="5">
        <v>15</v>
      </c>
      <c r="BF79" s="5">
        <v>0</v>
      </c>
      <c r="BG79" s="5">
        <v>0</v>
      </c>
      <c r="BH79" s="5">
        <v>1910</v>
      </c>
      <c r="BI79" s="5">
        <v>120</v>
      </c>
      <c r="BJ79" s="5">
        <v>0</v>
      </c>
      <c r="BK79" s="5">
        <v>0</v>
      </c>
      <c r="BL79" s="5">
        <v>0</v>
      </c>
      <c r="BM79" s="5">
        <v>0</v>
      </c>
      <c r="BN79" s="5">
        <v>2060</v>
      </c>
      <c r="BO79" s="5">
        <v>55.6</v>
      </c>
      <c r="BP79" s="5" t="s">
        <v>474</v>
      </c>
      <c r="BQ79" s="5" t="s">
        <v>396</v>
      </c>
      <c r="BR79" s="5">
        <v>1</v>
      </c>
      <c r="BS79" s="5">
        <v>1</v>
      </c>
      <c r="BT79" s="5">
        <v>1</v>
      </c>
      <c r="BU79" s="5">
        <v>1</v>
      </c>
      <c r="BV79" s="5" t="s">
        <v>397</v>
      </c>
      <c r="BW79" s="5">
        <v>1</v>
      </c>
      <c r="BX79" s="5">
        <v>0</v>
      </c>
      <c r="BY79" s="5" t="s">
        <v>459</v>
      </c>
      <c r="BZ79" s="5" t="s">
        <v>399</v>
      </c>
      <c r="CA79" s="5">
        <v>0</v>
      </c>
      <c r="CB79" s="5">
        <v>470.37</v>
      </c>
      <c r="CC79" s="5">
        <v>0</v>
      </c>
      <c r="CD79" s="5">
        <v>0</v>
      </c>
      <c r="CF79" s="5">
        <v>0</v>
      </c>
      <c r="CL79" s="5" t="s">
        <v>389</v>
      </c>
      <c r="CM79" s="5" t="b">
        <v>0</v>
      </c>
      <c r="CN79" s="5" t="s">
        <v>400</v>
      </c>
      <c r="CO79" s="5" t="s">
        <v>401</v>
      </c>
      <c r="CP79" s="5">
        <v>0</v>
      </c>
      <c r="CQ79" s="5">
        <v>1235.18</v>
      </c>
      <c r="CR79" s="5">
        <v>2188.81</v>
      </c>
      <c r="CS79" s="5">
        <v>597.11</v>
      </c>
      <c r="CT79" s="5">
        <v>0.56000000000000005</v>
      </c>
      <c r="CU79" s="5">
        <v>2.0699999999999998</v>
      </c>
      <c r="CV79" s="5">
        <v>638.07000000000005</v>
      </c>
      <c r="CW79" s="5">
        <v>0</v>
      </c>
      <c r="CX79" s="5">
        <v>0</v>
      </c>
      <c r="CY79" s="5">
        <v>470.37</v>
      </c>
      <c r="DA79" s="5">
        <v>0</v>
      </c>
      <c r="DB79" s="5">
        <v>0</v>
      </c>
      <c r="DC79" s="5">
        <v>0</v>
      </c>
      <c r="DD79" s="5">
        <v>0</v>
      </c>
      <c r="DE79" s="5">
        <v>0</v>
      </c>
      <c r="DF79" s="5">
        <v>0</v>
      </c>
      <c r="DJ79" s="5" t="s">
        <v>521</v>
      </c>
      <c r="DK79" s="5" t="s">
        <v>702</v>
      </c>
      <c r="DL79" s="5" t="s">
        <v>702</v>
      </c>
      <c r="DM79" s="5" t="s">
        <v>703</v>
      </c>
      <c r="DN79" s="5" t="s">
        <v>704</v>
      </c>
      <c r="DO79" s="5" t="s">
        <v>704</v>
      </c>
      <c r="DP79" s="5" t="s">
        <v>114</v>
      </c>
      <c r="DQ79" s="5" t="s">
        <v>524</v>
      </c>
      <c r="DR79" s="5" t="s">
        <v>387</v>
      </c>
      <c r="DS79" s="5" t="s">
        <v>705</v>
      </c>
      <c r="DU79" s="5" t="s">
        <v>15</v>
      </c>
      <c r="DV79" s="5" t="s">
        <v>452</v>
      </c>
      <c r="DW79" s="5" t="s">
        <v>382</v>
      </c>
      <c r="DZ79" s="5" t="s">
        <v>408</v>
      </c>
      <c r="EA79" s="5" t="s">
        <v>735</v>
      </c>
      <c r="EB79" s="5" t="s">
        <v>157</v>
      </c>
      <c r="EC79" s="5" t="s">
        <v>410</v>
      </c>
      <c r="ED79" s="5">
        <v>45292</v>
      </c>
      <c r="EF79" s="5" t="s">
        <v>739</v>
      </c>
    </row>
    <row r="80" spans="1:136" s="5" customFormat="1" x14ac:dyDescent="0.3">
      <c r="A80" s="9">
        <f t="shared" si="17"/>
        <v>79</v>
      </c>
      <c r="B80" s="5" t="s">
        <v>693</v>
      </c>
      <c r="C80" s="5" t="s">
        <v>205</v>
      </c>
      <c r="D80" s="5" t="s">
        <v>206</v>
      </c>
      <c r="E80" s="5" t="s">
        <v>162</v>
      </c>
      <c r="F80" s="20" t="str">
        <f t="shared" si="22"/>
        <v>Wall Furnace and Window AC17 SEER Ductless Mini-Split Heat Pump (HSPF = 9.5)SFm</v>
      </c>
      <c r="G80" s="5">
        <f t="shared" si="26"/>
        <v>-150</v>
      </c>
      <c r="H80" s="5">
        <f t="shared" si="27"/>
        <v>64.3</v>
      </c>
      <c r="I80" s="5">
        <f t="shared" si="28"/>
        <v>15</v>
      </c>
      <c r="J80" s="132">
        <f t="shared" si="25"/>
        <v>1653.24</v>
      </c>
      <c r="K80" s="132">
        <f t="shared" si="29"/>
        <v>2873.31</v>
      </c>
      <c r="L80" s="15" t="s">
        <v>694</v>
      </c>
      <c r="M80" s="5" t="s">
        <v>157</v>
      </c>
      <c r="N80" s="5" t="s">
        <v>695</v>
      </c>
      <c r="O80" s="5" t="s">
        <v>733</v>
      </c>
      <c r="P80" s="5" t="s">
        <v>721</v>
      </c>
      <c r="R80" s="5" t="s">
        <v>738</v>
      </c>
      <c r="S80" s="5" t="s">
        <v>715</v>
      </c>
      <c r="T80" s="5" t="s">
        <v>716</v>
      </c>
      <c r="U80" s="5" t="s">
        <v>381</v>
      </c>
      <c r="V80" s="5" t="s">
        <v>382</v>
      </c>
      <c r="W80" s="5" t="s">
        <v>383</v>
      </c>
      <c r="X80" s="5" t="s">
        <v>162</v>
      </c>
      <c r="Y80" s="5" t="s">
        <v>384</v>
      </c>
      <c r="Z80" s="5" t="s">
        <v>125</v>
      </c>
      <c r="AA80" s="5" t="s">
        <v>512</v>
      </c>
      <c r="AB80" s="5" t="s">
        <v>386</v>
      </c>
      <c r="AC80" s="5" t="s">
        <v>387</v>
      </c>
      <c r="AD80" s="5" t="s">
        <v>387</v>
      </c>
      <c r="AE80" s="5" t="s">
        <v>700</v>
      </c>
      <c r="AF80" s="5" t="s">
        <v>531</v>
      </c>
      <c r="AG80" s="5" t="s">
        <v>717</v>
      </c>
      <c r="AH80" s="5" t="s">
        <v>516</v>
      </c>
      <c r="AI80" s="5" t="s">
        <v>387</v>
      </c>
      <c r="AJ80" s="5" t="s">
        <v>391</v>
      </c>
      <c r="AK80" s="5" t="s">
        <v>701</v>
      </c>
      <c r="AL80" s="5">
        <v>0</v>
      </c>
      <c r="AM80" s="5">
        <v>-150</v>
      </c>
      <c r="AN80" s="5">
        <v>64.3</v>
      </c>
      <c r="AO80" s="5">
        <v>0</v>
      </c>
      <c r="AP80" s="5">
        <v>0</v>
      </c>
      <c r="AQ80" s="5">
        <v>0</v>
      </c>
      <c r="AR80" s="5">
        <v>298.41000000000003</v>
      </c>
      <c r="AS80" s="5">
        <v>921.66</v>
      </c>
      <c r="AT80" s="5">
        <v>1653.24</v>
      </c>
      <c r="AU80" s="5">
        <v>1383.57</v>
      </c>
      <c r="AV80" s="5">
        <v>1489.74</v>
      </c>
      <c r="AW80" s="5">
        <v>0</v>
      </c>
      <c r="AX80" s="5">
        <v>0</v>
      </c>
      <c r="AY80" s="5">
        <v>0</v>
      </c>
      <c r="AZ80" s="5" t="s">
        <v>382</v>
      </c>
      <c r="BA80" s="5" t="s">
        <v>517</v>
      </c>
      <c r="BB80" s="5">
        <v>15</v>
      </c>
      <c r="BD80" s="5">
        <v>0</v>
      </c>
      <c r="BE80" s="5">
        <v>15</v>
      </c>
      <c r="BF80" s="5">
        <v>0</v>
      </c>
      <c r="BG80" s="5">
        <v>0</v>
      </c>
      <c r="BH80" s="5">
        <v>1910</v>
      </c>
      <c r="BI80" s="5">
        <v>120</v>
      </c>
      <c r="BJ80" s="5">
        <v>0</v>
      </c>
      <c r="BK80" s="5">
        <v>0</v>
      </c>
      <c r="BL80" s="5">
        <v>0</v>
      </c>
      <c r="BM80" s="5">
        <v>0</v>
      </c>
      <c r="BN80" s="5">
        <v>2060</v>
      </c>
      <c r="BO80" s="5">
        <v>55.6</v>
      </c>
      <c r="BP80" s="5" t="s">
        <v>395</v>
      </c>
      <c r="BQ80" s="5" t="s">
        <v>396</v>
      </c>
      <c r="BR80" s="5">
        <v>1</v>
      </c>
      <c r="BS80" s="5">
        <v>1</v>
      </c>
      <c r="BT80" s="5">
        <v>1</v>
      </c>
      <c r="BU80" s="5">
        <v>1</v>
      </c>
      <c r="BV80" s="5" t="s">
        <v>397</v>
      </c>
      <c r="BW80" s="5">
        <v>1</v>
      </c>
      <c r="BX80" s="5">
        <v>0</v>
      </c>
      <c r="BY80" s="5" t="s">
        <v>459</v>
      </c>
      <c r="BZ80" s="5" t="s">
        <v>399</v>
      </c>
      <c r="CA80" s="5">
        <v>0</v>
      </c>
      <c r="CB80" s="5">
        <v>470.37</v>
      </c>
      <c r="CC80" s="5">
        <v>0</v>
      </c>
      <c r="CD80" s="5">
        <v>0</v>
      </c>
      <c r="CF80" s="5">
        <v>0</v>
      </c>
      <c r="CL80" s="5" t="s">
        <v>389</v>
      </c>
      <c r="CM80" s="5" t="b">
        <v>0</v>
      </c>
      <c r="CN80" s="5" t="s">
        <v>400</v>
      </c>
      <c r="CO80" s="5" t="s">
        <v>401</v>
      </c>
      <c r="CP80" s="5">
        <v>0</v>
      </c>
      <c r="CQ80" s="5">
        <v>1235.18</v>
      </c>
      <c r="CR80" s="5">
        <v>2188.81</v>
      </c>
      <c r="CS80" s="5">
        <v>597.11</v>
      </c>
      <c r="CT80" s="5">
        <v>0.56000000000000005</v>
      </c>
      <c r="CU80" s="5">
        <v>2.0699999999999998</v>
      </c>
      <c r="CV80" s="5">
        <v>638.07000000000005</v>
      </c>
      <c r="CW80" s="5">
        <v>0</v>
      </c>
      <c r="CX80" s="5">
        <v>0</v>
      </c>
      <c r="CY80" s="5">
        <v>470.37</v>
      </c>
      <c r="DA80" s="5">
        <v>0</v>
      </c>
      <c r="DB80" s="5">
        <v>0</v>
      </c>
      <c r="DC80" s="5">
        <v>0</v>
      </c>
      <c r="DD80" s="5">
        <v>0</v>
      </c>
      <c r="DE80" s="5">
        <v>0</v>
      </c>
      <c r="DF80" s="5">
        <v>0</v>
      </c>
      <c r="DJ80" s="5" t="s">
        <v>521</v>
      </c>
      <c r="DK80" s="5" t="s">
        <v>702</v>
      </c>
      <c r="DL80" s="5" t="s">
        <v>702</v>
      </c>
      <c r="DM80" s="5" t="s">
        <v>703</v>
      </c>
      <c r="DN80" s="5" t="s">
        <v>704</v>
      </c>
      <c r="DO80" s="5" t="s">
        <v>704</v>
      </c>
      <c r="DP80" s="5" t="s">
        <v>114</v>
      </c>
      <c r="DQ80" s="5" t="s">
        <v>524</v>
      </c>
      <c r="DR80" s="5" t="s">
        <v>387</v>
      </c>
      <c r="DS80" s="5" t="s">
        <v>705</v>
      </c>
      <c r="DU80" s="5" t="s">
        <v>15</v>
      </c>
      <c r="DV80" s="5" t="s">
        <v>452</v>
      </c>
      <c r="DW80" s="5" t="s">
        <v>382</v>
      </c>
      <c r="DZ80" s="5" t="s">
        <v>408</v>
      </c>
      <c r="EA80" s="5" t="s">
        <v>735</v>
      </c>
      <c r="EB80" s="5" t="s">
        <v>157</v>
      </c>
      <c r="EC80" s="5" t="s">
        <v>410</v>
      </c>
      <c r="ED80" s="5">
        <v>45292</v>
      </c>
      <c r="EF80" s="5" t="s">
        <v>740</v>
      </c>
    </row>
    <row r="81" spans="1:136" s="5" customFormat="1" x14ac:dyDescent="0.3">
      <c r="A81" s="9">
        <f t="shared" ref="A81:A144" si="30">A80+1</f>
        <v>80</v>
      </c>
      <c r="B81" s="5" t="s">
        <v>693</v>
      </c>
      <c r="C81" s="5" t="s">
        <v>203</v>
      </c>
      <c r="D81" s="5" t="s">
        <v>208</v>
      </c>
      <c r="E81" s="5" t="s">
        <v>166</v>
      </c>
      <c r="F81" s="20" t="str">
        <f t="shared" si="22"/>
        <v>Wall Furnace18 SEER Ductless Mini-Split Heat Pump (HSPF = 9.8)MFm</v>
      </c>
      <c r="G81" s="5">
        <f t="shared" si="26"/>
        <v>-346</v>
      </c>
      <c r="H81" s="5">
        <f t="shared" si="27"/>
        <v>53.8</v>
      </c>
      <c r="I81" s="5">
        <f t="shared" si="28"/>
        <v>15</v>
      </c>
      <c r="J81" s="132">
        <f t="shared" si="25"/>
        <v>2469.29</v>
      </c>
      <c r="K81" s="132">
        <f t="shared" si="29"/>
        <v>2969.5699999999997</v>
      </c>
      <c r="L81" s="15" t="s">
        <v>694</v>
      </c>
      <c r="M81" s="5" t="s">
        <v>157</v>
      </c>
      <c r="N81" s="5" t="s">
        <v>695</v>
      </c>
      <c r="O81" s="5" t="s">
        <v>561</v>
      </c>
      <c r="P81" s="5" t="s">
        <v>697</v>
      </c>
      <c r="R81" s="5" t="s">
        <v>741</v>
      </c>
      <c r="S81" s="5" t="s">
        <v>699</v>
      </c>
      <c r="T81" s="5" t="s">
        <v>699</v>
      </c>
      <c r="U81" s="5" t="s">
        <v>381</v>
      </c>
      <c r="V81" s="5" t="s">
        <v>382</v>
      </c>
      <c r="W81" s="5" t="s">
        <v>383</v>
      </c>
      <c r="X81" s="5" t="s">
        <v>166</v>
      </c>
      <c r="Y81" s="5" t="s">
        <v>384</v>
      </c>
      <c r="Z81" s="5" t="s">
        <v>125</v>
      </c>
      <c r="AA81" s="5" t="s">
        <v>512</v>
      </c>
      <c r="AB81" s="5" t="s">
        <v>386</v>
      </c>
      <c r="AC81" s="5" t="s">
        <v>387</v>
      </c>
      <c r="AD81" s="5" t="s">
        <v>387</v>
      </c>
      <c r="AE81" s="5" t="s">
        <v>700</v>
      </c>
      <c r="AF81" s="5" t="s">
        <v>539</v>
      </c>
      <c r="AG81" s="5" t="s">
        <v>203</v>
      </c>
      <c r="AH81" s="5" t="s">
        <v>516</v>
      </c>
      <c r="AI81" s="5" t="s">
        <v>387</v>
      </c>
      <c r="AJ81" s="5" t="s">
        <v>391</v>
      </c>
      <c r="AK81" s="5" t="s">
        <v>701</v>
      </c>
      <c r="AL81" s="5">
        <v>0</v>
      </c>
      <c r="AM81" s="5">
        <v>-346</v>
      </c>
      <c r="AN81" s="5">
        <v>53.8</v>
      </c>
      <c r="AO81" s="5">
        <v>0</v>
      </c>
      <c r="AP81" s="5">
        <v>0</v>
      </c>
      <c r="AQ81" s="5">
        <v>0</v>
      </c>
      <c r="AR81" s="5">
        <v>114.6</v>
      </c>
      <c r="AS81" s="5">
        <v>385.68</v>
      </c>
      <c r="AT81" s="5">
        <v>2469.29</v>
      </c>
      <c r="AU81" s="5">
        <v>1383.57</v>
      </c>
      <c r="AV81" s="5">
        <v>1586</v>
      </c>
      <c r="AW81" s="5">
        <v>0</v>
      </c>
      <c r="AX81" s="5">
        <v>0</v>
      </c>
      <c r="AY81" s="5">
        <v>0</v>
      </c>
      <c r="AZ81" s="5" t="s">
        <v>382</v>
      </c>
      <c r="BA81" s="5" t="s">
        <v>517</v>
      </c>
      <c r="BB81" s="5">
        <v>15</v>
      </c>
      <c r="BD81" s="5">
        <v>0</v>
      </c>
      <c r="BE81" s="5">
        <v>15</v>
      </c>
      <c r="BF81" s="5">
        <v>0</v>
      </c>
      <c r="BG81" s="5">
        <v>0</v>
      </c>
      <c r="BH81" s="5">
        <v>2010</v>
      </c>
      <c r="BI81" s="5">
        <v>293</v>
      </c>
      <c r="BJ81" s="5">
        <v>0</v>
      </c>
      <c r="BK81" s="5">
        <v>0</v>
      </c>
      <c r="BL81" s="5">
        <v>0</v>
      </c>
      <c r="BM81" s="5">
        <v>0</v>
      </c>
      <c r="BN81" s="5">
        <v>2350</v>
      </c>
      <c r="BO81" s="5">
        <v>239</v>
      </c>
      <c r="BP81" s="5" t="s">
        <v>474</v>
      </c>
      <c r="BQ81" s="5" t="s">
        <v>396</v>
      </c>
      <c r="BR81" s="5">
        <v>1</v>
      </c>
      <c r="BS81" s="5">
        <v>1</v>
      </c>
      <c r="BT81" s="5">
        <v>1</v>
      </c>
      <c r="BU81" s="5">
        <v>1</v>
      </c>
      <c r="BV81" s="5" t="s">
        <v>397</v>
      </c>
      <c r="BW81" s="5">
        <v>1</v>
      </c>
      <c r="BX81" s="5">
        <v>0</v>
      </c>
      <c r="BY81" s="5" t="s">
        <v>459</v>
      </c>
      <c r="BZ81" s="5" t="s">
        <v>399</v>
      </c>
      <c r="CA81" s="5">
        <v>0</v>
      </c>
      <c r="CB81" s="5">
        <v>685.92</v>
      </c>
      <c r="CC81" s="5">
        <v>0</v>
      </c>
      <c r="CD81" s="5">
        <v>0</v>
      </c>
      <c r="CF81" s="5">
        <v>0</v>
      </c>
      <c r="CL81" s="5" t="s">
        <v>389</v>
      </c>
      <c r="CM81" s="5" t="b">
        <v>0</v>
      </c>
      <c r="CN81" s="5" t="s">
        <v>400</v>
      </c>
      <c r="CO81" s="5" t="s">
        <v>401</v>
      </c>
      <c r="CP81" s="5">
        <v>0</v>
      </c>
      <c r="CQ81" s="5">
        <v>1033.48</v>
      </c>
      <c r="CR81" s="5">
        <v>3355.64</v>
      </c>
      <c r="CS81" s="5">
        <v>978.27</v>
      </c>
      <c r="CT81" s="5">
        <v>0.31</v>
      </c>
      <c r="CU81" s="5">
        <v>1.06</v>
      </c>
      <c r="CV81" s="5">
        <v>55.21</v>
      </c>
      <c r="CW81" s="5">
        <v>0</v>
      </c>
      <c r="CX81" s="5">
        <v>0</v>
      </c>
      <c r="CY81" s="5">
        <v>685.92</v>
      </c>
      <c r="DA81" s="5">
        <v>0</v>
      </c>
      <c r="DB81" s="5">
        <v>0</v>
      </c>
      <c r="DC81" s="5">
        <v>0</v>
      </c>
      <c r="DD81" s="5">
        <v>0</v>
      </c>
      <c r="DE81" s="5">
        <v>0</v>
      </c>
      <c r="DF81" s="5">
        <v>0</v>
      </c>
      <c r="DJ81" s="5" t="s">
        <v>521</v>
      </c>
      <c r="DK81" s="5" t="s">
        <v>702</v>
      </c>
      <c r="DL81" s="5" t="s">
        <v>702</v>
      </c>
      <c r="DM81" s="5" t="s">
        <v>703</v>
      </c>
      <c r="DN81" s="5" t="s">
        <v>704</v>
      </c>
      <c r="DO81" s="5" t="s">
        <v>704</v>
      </c>
      <c r="DP81" s="5" t="s">
        <v>114</v>
      </c>
      <c r="DQ81" s="5" t="s">
        <v>524</v>
      </c>
      <c r="DR81" s="5" t="s">
        <v>387</v>
      </c>
      <c r="DS81" s="5" t="s">
        <v>705</v>
      </c>
      <c r="DU81" s="5" t="s">
        <v>15</v>
      </c>
      <c r="DV81" s="5" t="s">
        <v>452</v>
      </c>
      <c r="DW81" s="5" t="s">
        <v>382</v>
      </c>
      <c r="DZ81" s="5" t="s">
        <v>408</v>
      </c>
      <c r="EA81" s="5" t="s">
        <v>742</v>
      </c>
      <c r="EB81" s="5" t="s">
        <v>157</v>
      </c>
      <c r="EC81" s="5" t="s">
        <v>410</v>
      </c>
      <c r="ED81" s="5">
        <v>45292</v>
      </c>
      <c r="EF81" s="5" t="s">
        <v>743</v>
      </c>
    </row>
    <row r="82" spans="1:136" s="5" customFormat="1" x14ac:dyDescent="0.3">
      <c r="A82" s="9">
        <f t="shared" si="30"/>
        <v>81</v>
      </c>
      <c r="B82" s="5" t="s">
        <v>693</v>
      </c>
      <c r="C82" s="5" t="s">
        <v>203</v>
      </c>
      <c r="D82" s="5" t="s">
        <v>208</v>
      </c>
      <c r="E82" s="5" t="s">
        <v>166</v>
      </c>
      <c r="F82" s="20" t="str">
        <f t="shared" si="22"/>
        <v>Wall Furnace18 SEER Ductless Mini-Split Heat Pump (HSPF = 9.8)MFm</v>
      </c>
      <c r="G82" s="5">
        <f t="shared" si="26"/>
        <v>-346</v>
      </c>
      <c r="H82" s="5">
        <f t="shared" si="27"/>
        <v>53.8</v>
      </c>
      <c r="I82" s="5">
        <f t="shared" si="28"/>
        <v>15</v>
      </c>
      <c r="J82" s="132">
        <f t="shared" si="25"/>
        <v>2469.29</v>
      </c>
      <c r="K82" s="132">
        <f t="shared" si="29"/>
        <v>2969.5699999999997</v>
      </c>
      <c r="L82" s="15" t="s">
        <v>694</v>
      </c>
      <c r="M82" s="5" t="s">
        <v>157</v>
      </c>
      <c r="N82" s="5" t="s">
        <v>695</v>
      </c>
      <c r="O82" s="5" t="s">
        <v>561</v>
      </c>
      <c r="P82" s="5" t="s">
        <v>697</v>
      </c>
      <c r="R82" s="5" t="s">
        <v>741</v>
      </c>
      <c r="S82" s="5" t="s">
        <v>699</v>
      </c>
      <c r="T82" s="5" t="s">
        <v>699</v>
      </c>
      <c r="U82" s="5" t="s">
        <v>381</v>
      </c>
      <c r="V82" s="5" t="s">
        <v>382</v>
      </c>
      <c r="W82" s="5" t="s">
        <v>383</v>
      </c>
      <c r="X82" s="5" t="s">
        <v>166</v>
      </c>
      <c r="Y82" s="5" t="s">
        <v>384</v>
      </c>
      <c r="Z82" s="5" t="s">
        <v>125</v>
      </c>
      <c r="AA82" s="5" t="s">
        <v>512</v>
      </c>
      <c r="AB82" s="5" t="s">
        <v>386</v>
      </c>
      <c r="AC82" s="5" t="s">
        <v>387</v>
      </c>
      <c r="AD82" s="5" t="s">
        <v>387</v>
      </c>
      <c r="AE82" s="5" t="s">
        <v>700</v>
      </c>
      <c r="AF82" s="5" t="s">
        <v>539</v>
      </c>
      <c r="AG82" s="5" t="s">
        <v>203</v>
      </c>
      <c r="AH82" s="5" t="s">
        <v>516</v>
      </c>
      <c r="AI82" s="5" t="s">
        <v>387</v>
      </c>
      <c r="AJ82" s="5" t="s">
        <v>391</v>
      </c>
      <c r="AK82" s="5" t="s">
        <v>701</v>
      </c>
      <c r="AL82" s="5">
        <v>0</v>
      </c>
      <c r="AM82" s="5">
        <v>-346</v>
      </c>
      <c r="AN82" s="5">
        <v>53.8</v>
      </c>
      <c r="AO82" s="5">
        <v>0</v>
      </c>
      <c r="AP82" s="5">
        <v>0</v>
      </c>
      <c r="AQ82" s="5">
        <v>0</v>
      </c>
      <c r="AR82" s="5">
        <v>114.6</v>
      </c>
      <c r="AS82" s="5">
        <v>385.68</v>
      </c>
      <c r="AT82" s="5">
        <v>2469.29</v>
      </c>
      <c r="AU82" s="5">
        <v>1383.57</v>
      </c>
      <c r="AV82" s="5">
        <v>1586</v>
      </c>
      <c r="AW82" s="5">
        <v>0</v>
      </c>
      <c r="AX82" s="5">
        <v>0</v>
      </c>
      <c r="AY82" s="5">
        <v>0</v>
      </c>
      <c r="AZ82" s="5" t="s">
        <v>382</v>
      </c>
      <c r="BA82" s="5" t="s">
        <v>517</v>
      </c>
      <c r="BB82" s="5">
        <v>15</v>
      </c>
      <c r="BD82" s="5">
        <v>0</v>
      </c>
      <c r="BE82" s="5">
        <v>15</v>
      </c>
      <c r="BF82" s="5">
        <v>0</v>
      </c>
      <c r="BG82" s="5">
        <v>0</v>
      </c>
      <c r="BH82" s="5">
        <v>2010</v>
      </c>
      <c r="BI82" s="5">
        <v>293</v>
      </c>
      <c r="BJ82" s="5">
        <v>0</v>
      </c>
      <c r="BK82" s="5">
        <v>0</v>
      </c>
      <c r="BL82" s="5">
        <v>0</v>
      </c>
      <c r="BM82" s="5">
        <v>0</v>
      </c>
      <c r="BN82" s="5">
        <v>2350</v>
      </c>
      <c r="BO82" s="5">
        <v>239</v>
      </c>
      <c r="BP82" s="5" t="s">
        <v>395</v>
      </c>
      <c r="BQ82" s="5" t="s">
        <v>396</v>
      </c>
      <c r="BR82" s="5">
        <v>1</v>
      </c>
      <c r="BS82" s="5">
        <v>1</v>
      </c>
      <c r="BT82" s="5">
        <v>1</v>
      </c>
      <c r="BU82" s="5">
        <v>1</v>
      </c>
      <c r="BV82" s="5" t="s">
        <v>397</v>
      </c>
      <c r="BW82" s="5">
        <v>1</v>
      </c>
      <c r="BX82" s="5">
        <v>0</v>
      </c>
      <c r="BY82" s="5" t="s">
        <v>459</v>
      </c>
      <c r="BZ82" s="5" t="s">
        <v>399</v>
      </c>
      <c r="CA82" s="5">
        <v>0</v>
      </c>
      <c r="CB82" s="5">
        <v>685.92</v>
      </c>
      <c r="CC82" s="5">
        <v>0</v>
      </c>
      <c r="CD82" s="5">
        <v>0</v>
      </c>
      <c r="CF82" s="5">
        <v>0</v>
      </c>
      <c r="CL82" s="5" t="s">
        <v>389</v>
      </c>
      <c r="CM82" s="5" t="b">
        <v>0</v>
      </c>
      <c r="CN82" s="5" t="s">
        <v>400</v>
      </c>
      <c r="CO82" s="5" t="s">
        <v>401</v>
      </c>
      <c r="CP82" s="5">
        <v>0</v>
      </c>
      <c r="CQ82" s="5">
        <v>1033.48</v>
      </c>
      <c r="CR82" s="5">
        <v>3355.64</v>
      </c>
      <c r="CS82" s="5">
        <v>978.27</v>
      </c>
      <c r="CT82" s="5">
        <v>0.31</v>
      </c>
      <c r="CU82" s="5">
        <v>1.06</v>
      </c>
      <c r="CV82" s="5">
        <v>55.21</v>
      </c>
      <c r="CW82" s="5">
        <v>0</v>
      </c>
      <c r="CX82" s="5">
        <v>0</v>
      </c>
      <c r="CY82" s="5">
        <v>685.92</v>
      </c>
      <c r="DA82" s="5">
        <v>0</v>
      </c>
      <c r="DB82" s="5">
        <v>0</v>
      </c>
      <c r="DC82" s="5">
        <v>0</v>
      </c>
      <c r="DD82" s="5">
        <v>0</v>
      </c>
      <c r="DE82" s="5">
        <v>0</v>
      </c>
      <c r="DF82" s="5">
        <v>0</v>
      </c>
      <c r="DJ82" s="5" t="s">
        <v>521</v>
      </c>
      <c r="DK82" s="5" t="s">
        <v>702</v>
      </c>
      <c r="DL82" s="5" t="s">
        <v>702</v>
      </c>
      <c r="DM82" s="5" t="s">
        <v>703</v>
      </c>
      <c r="DN82" s="5" t="s">
        <v>704</v>
      </c>
      <c r="DO82" s="5" t="s">
        <v>704</v>
      </c>
      <c r="DP82" s="5" t="s">
        <v>114</v>
      </c>
      <c r="DQ82" s="5" t="s">
        <v>524</v>
      </c>
      <c r="DR82" s="5" t="s">
        <v>387</v>
      </c>
      <c r="DS82" s="5" t="s">
        <v>705</v>
      </c>
      <c r="DU82" s="5" t="s">
        <v>15</v>
      </c>
      <c r="DV82" s="5" t="s">
        <v>452</v>
      </c>
      <c r="DW82" s="5" t="s">
        <v>382</v>
      </c>
      <c r="DZ82" s="5" t="s">
        <v>408</v>
      </c>
      <c r="EA82" s="5" t="s">
        <v>742</v>
      </c>
      <c r="EB82" s="5" t="s">
        <v>157</v>
      </c>
      <c r="EC82" s="5" t="s">
        <v>410</v>
      </c>
      <c r="ED82" s="5">
        <v>45292</v>
      </c>
      <c r="EF82" s="5" t="s">
        <v>744</v>
      </c>
    </row>
    <row r="83" spans="1:136" s="5" customFormat="1" x14ac:dyDescent="0.3">
      <c r="A83" s="9">
        <f t="shared" si="30"/>
        <v>82</v>
      </c>
      <c r="B83" s="5" t="s">
        <v>693</v>
      </c>
      <c r="C83" s="5" t="s">
        <v>203</v>
      </c>
      <c r="D83" s="5" t="s">
        <v>208</v>
      </c>
      <c r="E83" s="5" t="s">
        <v>162</v>
      </c>
      <c r="F83" s="20" t="str">
        <f t="shared" si="22"/>
        <v>Wall Furnace18 SEER Ductless Mini-Split Heat Pump (HSPF = 9.8)SFm</v>
      </c>
      <c r="G83" s="5">
        <f t="shared" si="26"/>
        <v>-363</v>
      </c>
      <c r="H83" s="5">
        <f t="shared" si="27"/>
        <v>64.2</v>
      </c>
      <c r="I83" s="5">
        <f t="shared" si="28"/>
        <v>15</v>
      </c>
      <c r="J83" s="132">
        <f t="shared" si="25"/>
        <v>2469.29</v>
      </c>
      <c r="K83" s="132">
        <f t="shared" si="29"/>
        <v>2969.5699999999997</v>
      </c>
      <c r="L83" s="15" t="s">
        <v>694</v>
      </c>
      <c r="M83" s="5" t="s">
        <v>157</v>
      </c>
      <c r="N83" s="5" t="s">
        <v>695</v>
      </c>
      <c r="O83" s="5" t="s">
        <v>561</v>
      </c>
      <c r="P83" s="5" t="s">
        <v>709</v>
      </c>
      <c r="R83" s="5" t="s">
        <v>745</v>
      </c>
      <c r="S83" s="5" t="s">
        <v>699</v>
      </c>
      <c r="T83" s="5" t="s">
        <v>699</v>
      </c>
      <c r="U83" s="5" t="s">
        <v>381</v>
      </c>
      <c r="V83" s="5" t="s">
        <v>382</v>
      </c>
      <c r="W83" s="5" t="s">
        <v>383</v>
      </c>
      <c r="X83" s="5" t="s">
        <v>162</v>
      </c>
      <c r="Y83" s="5" t="s">
        <v>384</v>
      </c>
      <c r="Z83" s="5" t="s">
        <v>125</v>
      </c>
      <c r="AA83" s="5" t="s">
        <v>512</v>
      </c>
      <c r="AB83" s="5" t="s">
        <v>386</v>
      </c>
      <c r="AC83" s="5" t="s">
        <v>387</v>
      </c>
      <c r="AD83" s="5" t="s">
        <v>387</v>
      </c>
      <c r="AE83" s="5" t="s">
        <v>700</v>
      </c>
      <c r="AF83" s="5" t="s">
        <v>539</v>
      </c>
      <c r="AG83" s="5" t="s">
        <v>203</v>
      </c>
      <c r="AH83" s="5" t="s">
        <v>516</v>
      </c>
      <c r="AI83" s="5" t="s">
        <v>387</v>
      </c>
      <c r="AJ83" s="5" t="s">
        <v>391</v>
      </c>
      <c r="AK83" s="5" t="s">
        <v>701</v>
      </c>
      <c r="AL83" s="5">
        <v>0</v>
      </c>
      <c r="AM83" s="5">
        <v>-363</v>
      </c>
      <c r="AN83" s="5">
        <v>64.2</v>
      </c>
      <c r="AO83" s="5">
        <v>0</v>
      </c>
      <c r="AP83" s="5">
        <v>0</v>
      </c>
      <c r="AQ83" s="5">
        <v>0</v>
      </c>
      <c r="AR83" s="5">
        <v>114.6</v>
      </c>
      <c r="AS83" s="5">
        <v>385.68</v>
      </c>
      <c r="AT83" s="5">
        <v>2469.29</v>
      </c>
      <c r="AU83" s="5">
        <v>1383.57</v>
      </c>
      <c r="AV83" s="5">
        <v>1586</v>
      </c>
      <c r="AW83" s="5">
        <v>0</v>
      </c>
      <c r="AX83" s="5">
        <v>0</v>
      </c>
      <c r="AY83" s="5">
        <v>0</v>
      </c>
      <c r="AZ83" s="5" t="s">
        <v>382</v>
      </c>
      <c r="BA83" s="5" t="s">
        <v>517</v>
      </c>
      <c r="BB83" s="5">
        <v>15</v>
      </c>
      <c r="BD83" s="5">
        <v>0</v>
      </c>
      <c r="BE83" s="5">
        <v>15</v>
      </c>
      <c r="BF83" s="5">
        <v>0</v>
      </c>
      <c r="BG83" s="5">
        <v>0</v>
      </c>
      <c r="BH83" s="5">
        <v>1680</v>
      </c>
      <c r="BI83" s="5">
        <v>120</v>
      </c>
      <c r="BJ83" s="5">
        <v>0</v>
      </c>
      <c r="BK83" s="5">
        <v>0</v>
      </c>
      <c r="BL83" s="5">
        <v>0</v>
      </c>
      <c r="BM83" s="5">
        <v>0</v>
      </c>
      <c r="BN83" s="5">
        <v>2040</v>
      </c>
      <c r="BO83" s="5">
        <v>55.6</v>
      </c>
      <c r="BP83" s="5" t="s">
        <v>474</v>
      </c>
      <c r="BQ83" s="5" t="s">
        <v>396</v>
      </c>
      <c r="BR83" s="5">
        <v>1</v>
      </c>
      <c r="BS83" s="5">
        <v>1</v>
      </c>
      <c r="BT83" s="5">
        <v>1</v>
      </c>
      <c r="BU83" s="5">
        <v>1</v>
      </c>
      <c r="BV83" s="5" t="s">
        <v>397</v>
      </c>
      <c r="BW83" s="5">
        <v>1</v>
      </c>
      <c r="BX83" s="5">
        <v>0</v>
      </c>
      <c r="BY83" s="5" t="s">
        <v>459</v>
      </c>
      <c r="BZ83" s="5" t="s">
        <v>399</v>
      </c>
      <c r="CA83" s="5">
        <v>0</v>
      </c>
      <c r="CB83" s="5">
        <v>685.92</v>
      </c>
      <c r="CC83" s="5">
        <v>0</v>
      </c>
      <c r="CD83" s="5">
        <v>0</v>
      </c>
      <c r="CF83" s="5">
        <v>0</v>
      </c>
      <c r="CL83" s="5" t="s">
        <v>389</v>
      </c>
      <c r="CM83" s="5" t="b">
        <v>0</v>
      </c>
      <c r="CN83" s="5" t="s">
        <v>400</v>
      </c>
      <c r="CO83" s="5" t="s">
        <v>401</v>
      </c>
      <c r="CP83" s="5">
        <v>0</v>
      </c>
      <c r="CQ83" s="5">
        <v>1233.26</v>
      </c>
      <c r="CR83" s="5">
        <v>3370</v>
      </c>
      <c r="CS83" s="5">
        <v>992.64</v>
      </c>
      <c r="CT83" s="5">
        <v>0.37</v>
      </c>
      <c r="CU83" s="5">
        <v>1.24</v>
      </c>
      <c r="CV83" s="5">
        <v>240.62</v>
      </c>
      <c r="CW83" s="5">
        <v>0</v>
      </c>
      <c r="CX83" s="5">
        <v>0</v>
      </c>
      <c r="CY83" s="5">
        <v>685.92</v>
      </c>
      <c r="DA83" s="5">
        <v>0</v>
      </c>
      <c r="DB83" s="5">
        <v>0</v>
      </c>
      <c r="DC83" s="5">
        <v>0</v>
      </c>
      <c r="DD83" s="5">
        <v>0</v>
      </c>
      <c r="DE83" s="5">
        <v>0</v>
      </c>
      <c r="DF83" s="5">
        <v>0</v>
      </c>
      <c r="DJ83" s="5" t="s">
        <v>521</v>
      </c>
      <c r="DK83" s="5" t="s">
        <v>702</v>
      </c>
      <c r="DL83" s="5" t="s">
        <v>702</v>
      </c>
      <c r="DM83" s="5" t="s">
        <v>703</v>
      </c>
      <c r="DN83" s="5" t="s">
        <v>704</v>
      </c>
      <c r="DO83" s="5" t="s">
        <v>704</v>
      </c>
      <c r="DP83" s="5" t="s">
        <v>114</v>
      </c>
      <c r="DQ83" s="5" t="s">
        <v>524</v>
      </c>
      <c r="DR83" s="5" t="s">
        <v>387</v>
      </c>
      <c r="DS83" s="5" t="s">
        <v>705</v>
      </c>
      <c r="DU83" s="5" t="s">
        <v>15</v>
      </c>
      <c r="DV83" s="5" t="s">
        <v>452</v>
      </c>
      <c r="DW83" s="5" t="s">
        <v>382</v>
      </c>
      <c r="DZ83" s="5" t="s">
        <v>408</v>
      </c>
      <c r="EA83" s="5" t="s">
        <v>742</v>
      </c>
      <c r="EB83" s="5" t="s">
        <v>157</v>
      </c>
      <c r="EC83" s="5" t="s">
        <v>410</v>
      </c>
      <c r="ED83" s="5">
        <v>45292</v>
      </c>
      <c r="EF83" s="5" t="s">
        <v>746</v>
      </c>
    </row>
    <row r="84" spans="1:136" s="5" customFormat="1" x14ac:dyDescent="0.3">
      <c r="A84" s="9">
        <f t="shared" si="30"/>
        <v>83</v>
      </c>
      <c r="B84" s="5" t="s">
        <v>693</v>
      </c>
      <c r="C84" s="5" t="s">
        <v>203</v>
      </c>
      <c r="D84" s="5" t="s">
        <v>208</v>
      </c>
      <c r="E84" s="5" t="s">
        <v>162</v>
      </c>
      <c r="F84" s="20" t="str">
        <f t="shared" si="22"/>
        <v>Wall Furnace18 SEER Ductless Mini-Split Heat Pump (HSPF = 9.8)SFm</v>
      </c>
      <c r="G84" s="5">
        <f t="shared" si="26"/>
        <v>-363</v>
      </c>
      <c r="H84" s="5">
        <f t="shared" si="27"/>
        <v>64.2</v>
      </c>
      <c r="I84" s="5">
        <f t="shared" si="28"/>
        <v>15</v>
      </c>
      <c r="J84" s="132">
        <f t="shared" si="25"/>
        <v>2469.29</v>
      </c>
      <c r="K84" s="132">
        <f t="shared" si="29"/>
        <v>2969.5699999999997</v>
      </c>
      <c r="L84" s="15" t="s">
        <v>694</v>
      </c>
      <c r="M84" s="5" t="s">
        <v>157</v>
      </c>
      <c r="N84" s="5" t="s">
        <v>695</v>
      </c>
      <c r="O84" s="5" t="s">
        <v>561</v>
      </c>
      <c r="P84" s="5" t="s">
        <v>709</v>
      </c>
      <c r="R84" s="5" t="s">
        <v>745</v>
      </c>
      <c r="S84" s="5" t="s">
        <v>699</v>
      </c>
      <c r="T84" s="5" t="s">
        <v>699</v>
      </c>
      <c r="U84" s="5" t="s">
        <v>381</v>
      </c>
      <c r="V84" s="5" t="s">
        <v>382</v>
      </c>
      <c r="W84" s="5" t="s">
        <v>383</v>
      </c>
      <c r="X84" s="5" t="s">
        <v>162</v>
      </c>
      <c r="Y84" s="5" t="s">
        <v>384</v>
      </c>
      <c r="Z84" s="5" t="s">
        <v>125</v>
      </c>
      <c r="AA84" s="5" t="s">
        <v>512</v>
      </c>
      <c r="AB84" s="5" t="s">
        <v>386</v>
      </c>
      <c r="AC84" s="5" t="s">
        <v>387</v>
      </c>
      <c r="AD84" s="5" t="s">
        <v>387</v>
      </c>
      <c r="AE84" s="5" t="s">
        <v>700</v>
      </c>
      <c r="AF84" s="5" t="s">
        <v>539</v>
      </c>
      <c r="AG84" s="5" t="s">
        <v>203</v>
      </c>
      <c r="AH84" s="5" t="s">
        <v>516</v>
      </c>
      <c r="AI84" s="5" t="s">
        <v>387</v>
      </c>
      <c r="AJ84" s="5" t="s">
        <v>391</v>
      </c>
      <c r="AK84" s="5" t="s">
        <v>701</v>
      </c>
      <c r="AL84" s="5">
        <v>0</v>
      </c>
      <c r="AM84" s="5">
        <v>-363</v>
      </c>
      <c r="AN84" s="5">
        <v>64.2</v>
      </c>
      <c r="AO84" s="5">
        <v>0</v>
      </c>
      <c r="AP84" s="5">
        <v>0</v>
      </c>
      <c r="AQ84" s="5">
        <v>0</v>
      </c>
      <c r="AR84" s="5">
        <v>114.6</v>
      </c>
      <c r="AS84" s="5">
        <v>385.68</v>
      </c>
      <c r="AT84" s="5">
        <v>2469.29</v>
      </c>
      <c r="AU84" s="5">
        <v>1383.57</v>
      </c>
      <c r="AV84" s="5">
        <v>1586</v>
      </c>
      <c r="AW84" s="5">
        <v>0</v>
      </c>
      <c r="AX84" s="5">
        <v>0</v>
      </c>
      <c r="AY84" s="5">
        <v>0</v>
      </c>
      <c r="AZ84" s="5" t="s">
        <v>382</v>
      </c>
      <c r="BA84" s="5" t="s">
        <v>517</v>
      </c>
      <c r="BB84" s="5">
        <v>15</v>
      </c>
      <c r="BD84" s="5">
        <v>0</v>
      </c>
      <c r="BE84" s="5">
        <v>15</v>
      </c>
      <c r="BF84" s="5">
        <v>0</v>
      </c>
      <c r="BG84" s="5">
        <v>0</v>
      </c>
      <c r="BH84" s="5">
        <v>1680</v>
      </c>
      <c r="BI84" s="5">
        <v>120</v>
      </c>
      <c r="BJ84" s="5">
        <v>0</v>
      </c>
      <c r="BK84" s="5">
        <v>0</v>
      </c>
      <c r="BL84" s="5">
        <v>0</v>
      </c>
      <c r="BM84" s="5">
        <v>0</v>
      </c>
      <c r="BN84" s="5">
        <v>2040</v>
      </c>
      <c r="BO84" s="5">
        <v>55.6</v>
      </c>
      <c r="BP84" s="5" t="s">
        <v>395</v>
      </c>
      <c r="BQ84" s="5" t="s">
        <v>396</v>
      </c>
      <c r="BR84" s="5">
        <v>1</v>
      </c>
      <c r="BS84" s="5">
        <v>1</v>
      </c>
      <c r="BT84" s="5">
        <v>1</v>
      </c>
      <c r="BU84" s="5">
        <v>1</v>
      </c>
      <c r="BV84" s="5" t="s">
        <v>397</v>
      </c>
      <c r="BW84" s="5">
        <v>1</v>
      </c>
      <c r="BX84" s="5">
        <v>0</v>
      </c>
      <c r="BY84" s="5" t="s">
        <v>459</v>
      </c>
      <c r="BZ84" s="5" t="s">
        <v>399</v>
      </c>
      <c r="CA84" s="5">
        <v>0</v>
      </c>
      <c r="CB84" s="5">
        <v>685.92</v>
      </c>
      <c r="CC84" s="5">
        <v>0</v>
      </c>
      <c r="CD84" s="5">
        <v>0</v>
      </c>
      <c r="CF84" s="5">
        <v>0</v>
      </c>
      <c r="CL84" s="5" t="s">
        <v>389</v>
      </c>
      <c r="CM84" s="5" t="b">
        <v>0</v>
      </c>
      <c r="CN84" s="5" t="s">
        <v>400</v>
      </c>
      <c r="CO84" s="5" t="s">
        <v>401</v>
      </c>
      <c r="CP84" s="5">
        <v>0</v>
      </c>
      <c r="CQ84" s="5">
        <v>1233.26</v>
      </c>
      <c r="CR84" s="5">
        <v>3370</v>
      </c>
      <c r="CS84" s="5">
        <v>992.64</v>
      </c>
      <c r="CT84" s="5">
        <v>0.37</v>
      </c>
      <c r="CU84" s="5">
        <v>1.24</v>
      </c>
      <c r="CV84" s="5">
        <v>240.62</v>
      </c>
      <c r="CW84" s="5">
        <v>0</v>
      </c>
      <c r="CX84" s="5">
        <v>0</v>
      </c>
      <c r="CY84" s="5">
        <v>685.92</v>
      </c>
      <c r="DA84" s="5">
        <v>0</v>
      </c>
      <c r="DB84" s="5">
        <v>0</v>
      </c>
      <c r="DC84" s="5">
        <v>0</v>
      </c>
      <c r="DD84" s="5">
        <v>0</v>
      </c>
      <c r="DE84" s="5">
        <v>0</v>
      </c>
      <c r="DF84" s="5">
        <v>0</v>
      </c>
      <c r="DJ84" s="5" t="s">
        <v>521</v>
      </c>
      <c r="DK84" s="5" t="s">
        <v>702</v>
      </c>
      <c r="DL84" s="5" t="s">
        <v>702</v>
      </c>
      <c r="DM84" s="5" t="s">
        <v>703</v>
      </c>
      <c r="DN84" s="5" t="s">
        <v>704</v>
      </c>
      <c r="DO84" s="5" t="s">
        <v>704</v>
      </c>
      <c r="DP84" s="5" t="s">
        <v>114</v>
      </c>
      <c r="DQ84" s="5" t="s">
        <v>524</v>
      </c>
      <c r="DR84" s="5" t="s">
        <v>387</v>
      </c>
      <c r="DS84" s="5" t="s">
        <v>705</v>
      </c>
      <c r="DU84" s="5" t="s">
        <v>15</v>
      </c>
      <c r="DV84" s="5" t="s">
        <v>452</v>
      </c>
      <c r="DW84" s="5" t="s">
        <v>382</v>
      </c>
      <c r="DZ84" s="5" t="s">
        <v>408</v>
      </c>
      <c r="EA84" s="5" t="s">
        <v>742</v>
      </c>
      <c r="EB84" s="5" t="s">
        <v>157</v>
      </c>
      <c r="EC84" s="5" t="s">
        <v>410</v>
      </c>
      <c r="ED84" s="5">
        <v>45292</v>
      </c>
      <c r="EF84" s="5" t="s">
        <v>747</v>
      </c>
    </row>
    <row r="85" spans="1:136" s="5" customFormat="1" x14ac:dyDescent="0.3">
      <c r="A85" s="9">
        <f t="shared" si="30"/>
        <v>84</v>
      </c>
      <c r="B85" s="5" t="s">
        <v>693</v>
      </c>
      <c r="C85" s="5" t="s">
        <v>205</v>
      </c>
      <c r="D85" s="5" t="s">
        <v>208</v>
      </c>
      <c r="E85" s="5" t="s">
        <v>166</v>
      </c>
      <c r="F85" s="20" t="str">
        <f t="shared" si="22"/>
        <v>Wall Furnace and Window AC18 SEER Ductless Mini-Split Heat Pump (HSPF = 9.8)MFm</v>
      </c>
      <c r="G85" s="5">
        <f t="shared" si="26"/>
        <v>-14.5</v>
      </c>
      <c r="H85" s="5">
        <f t="shared" si="27"/>
        <v>48.2</v>
      </c>
      <c r="I85" s="5">
        <f t="shared" si="28"/>
        <v>15</v>
      </c>
      <c r="J85" s="132">
        <f t="shared" si="25"/>
        <v>1749.5</v>
      </c>
      <c r="K85" s="132">
        <f t="shared" si="29"/>
        <v>2969.5699999999997</v>
      </c>
      <c r="L85" s="15" t="s">
        <v>694</v>
      </c>
      <c r="M85" s="5" t="s">
        <v>157</v>
      </c>
      <c r="N85" s="5" t="s">
        <v>695</v>
      </c>
      <c r="O85" s="5" t="s">
        <v>748</v>
      </c>
      <c r="P85" s="5" t="s">
        <v>713</v>
      </c>
      <c r="R85" s="5" t="s">
        <v>749</v>
      </c>
      <c r="S85" s="5" t="s">
        <v>715</v>
      </c>
      <c r="T85" s="5" t="s">
        <v>716</v>
      </c>
      <c r="U85" s="5" t="s">
        <v>381</v>
      </c>
      <c r="V85" s="5" t="s">
        <v>382</v>
      </c>
      <c r="W85" s="5" t="s">
        <v>383</v>
      </c>
      <c r="X85" s="5" t="s">
        <v>166</v>
      </c>
      <c r="Y85" s="5" t="s">
        <v>384</v>
      </c>
      <c r="Z85" s="5" t="s">
        <v>125</v>
      </c>
      <c r="AA85" s="5" t="s">
        <v>512</v>
      </c>
      <c r="AB85" s="5" t="s">
        <v>386</v>
      </c>
      <c r="AC85" s="5" t="s">
        <v>387</v>
      </c>
      <c r="AD85" s="5" t="s">
        <v>387</v>
      </c>
      <c r="AE85" s="5" t="s">
        <v>700</v>
      </c>
      <c r="AF85" s="5" t="s">
        <v>539</v>
      </c>
      <c r="AG85" s="5" t="s">
        <v>717</v>
      </c>
      <c r="AH85" s="5" t="s">
        <v>516</v>
      </c>
      <c r="AI85" s="5" t="s">
        <v>387</v>
      </c>
      <c r="AJ85" s="5" t="s">
        <v>391</v>
      </c>
      <c r="AK85" s="5" t="s">
        <v>701</v>
      </c>
      <c r="AL85" s="5">
        <v>0</v>
      </c>
      <c r="AM85" s="5">
        <v>-14.5</v>
      </c>
      <c r="AN85" s="5">
        <v>48.2</v>
      </c>
      <c r="AO85" s="5">
        <v>0</v>
      </c>
      <c r="AP85" s="5">
        <v>0</v>
      </c>
      <c r="AQ85" s="5">
        <v>0</v>
      </c>
      <c r="AR85" s="5">
        <v>298.41000000000003</v>
      </c>
      <c r="AS85" s="5">
        <v>921.66</v>
      </c>
      <c r="AT85" s="5">
        <v>1749.5</v>
      </c>
      <c r="AU85" s="5">
        <v>1383.57</v>
      </c>
      <c r="AV85" s="5">
        <v>1586</v>
      </c>
      <c r="AW85" s="5">
        <v>0</v>
      </c>
      <c r="AX85" s="5">
        <v>0</v>
      </c>
      <c r="AY85" s="5">
        <v>0</v>
      </c>
      <c r="AZ85" s="5" t="s">
        <v>382</v>
      </c>
      <c r="BA85" s="5" t="s">
        <v>517</v>
      </c>
      <c r="BB85" s="5">
        <v>15</v>
      </c>
      <c r="BD85" s="5">
        <v>0</v>
      </c>
      <c r="BE85" s="5">
        <v>15</v>
      </c>
      <c r="BF85" s="5">
        <v>0</v>
      </c>
      <c r="BG85" s="5">
        <v>0</v>
      </c>
      <c r="BH85" s="5">
        <v>2340</v>
      </c>
      <c r="BI85" s="5">
        <v>287</v>
      </c>
      <c r="BJ85" s="5">
        <v>0</v>
      </c>
      <c r="BK85" s="5">
        <v>0</v>
      </c>
      <c r="BL85" s="5">
        <v>0</v>
      </c>
      <c r="BM85" s="5">
        <v>0</v>
      </c>
      <c r="BN85" s="5">
        <v>2350</v>
      </c>
      <c r="BO85" s="5">
        <v>239</v>
      </c>
      <c r="BP85" s="5" t="s">
        <v>474</v>
      </c>
      <c r="BQ85" s="5" t="s">
        <v>396</v>
      </c>
      <c r="BR85" s="5">
        <v>1</v>
      </c>
      <c r="BS85" s="5">
        <v>1</v>
      </c>
      <c r="BT85" s="5">
        <v>1</v>
      </c>
      <c r="BU85" s="5">
        <v>1</v>
      </c>
      <c r="BV85" s="5" t="s">
        <v>397</v>
      </c>
      <c r="BW85" s="5">
        <v>1</v>
      </c>
      <c r="BX85" s="5">
        <v>0</v>
      </c>
      <c r="BY85" s="5" t="s">
        <v>459</v>
      </c>
      <c r="BZ85" s="5" t="s">
        <v>399</v>
      </c>
      <c r="CA85" s="5">
        <v>0</v>
      </c>
      <c r="CB85" s="5">
        <v>470.37</v>
      </c>
      <c r="CC85" s="5">
        <v>0</v>
      </c>
      <c r="CD85" s="5">
        <v>0</v>
      </c>
      <c r="CF85" s="5">
        <v>0</v>
      </c>
      <c r="CL85" s="5" t="s">
        <v>389</v>
      </c>
      <c r="CM85" s="5" t="b">
        <v>0</v>
      </c>
      <c r="CN85" s="5" t="s">
        <v>400</v>
      </c>
      <c r="CO85" s="5" t="s">
        <v>401</v>
      </c>
      <c r="CP85" s="5">
        <v>0</v>
      </c>
      <c r="CQ85" s="5">
        <v>925.91</v>
      </c>
      <c r="CR85" s="5">
        <v>2166.9899999999998</v>
      </c>
      <c r="CS85" s="5">
        <v>482.62</v>
      </c>
      <c r="CT85" s="5">
        <v>0.43</v>
      </c>
      <c r="CU85" s="5">
        <v>1.92</v>
      </c>
      <c r="CV85" s="5">
        <v>443.28</v>
      </c>
      <c r="CW85" s="5">
        <v>0</v>
      </c>
      <c r="CX85" s="5">
        <v>0</v>
      </c>
      <c r="CY85" s="5">
        <v>470.37</v>
      </c>
      <c r="DA85" s="5">
        <v>0</v>
      </c>
      <c r="DB85" s="5">
        <v>0</v>
      </c>
      <c r="DC85" s="5">
        <v>0</v>
      </c>
      <c r="DD85" s="5">
        <v>0</v>
      </c>
      <c r="DE85" s="5">
        <v>0</v>
      </c>
      <c r="DF85" s="5">
        <v>0</v>
      </c>
      <c r="DJ85" s="5" t="s">
        <v>521</v>
      </c>
      <c r="DK85" s="5" t="s">
        <v>702</v>
      </c>
      <c r="DL85" s="5" t="s">
        <v>702</v>
      </c>
      <c r="DM85" s="5" t="s">
        <v>703</v>
      </c>
      <c r="DN85" s="5" t="s">
        <v>704</v>
      </c>
      <c r="DO85" s="5" t="s">
        <v>704</v>
      </c>
      <c r="DP85" s="5" t="s">
        <v>114</v>
      </c>
      <c r="DQ85" s="5" t="s">
        <v>524</v>
      </c>
      <c r="DR85" s="5" t="s">
        <v>387</v>
      </c>
      <c r="DS85" s="5" t="s">
        <v>705</v>
      </c>
      <c r="DU85" s="5" t="s">
        <v>15</v>
      </c>
      <c r="DV85" s="5" t="s">
        <v>452</v>
      </c>
      <c r="DW85" s="5" t="s">
        <v>382</v>
      </c>
      <c r="DZ85" s="5" t="s">
        <v>408</v>
      </c>
      <c r="EA85" s="5" t="s">
        <v>750</v>
      </c>
      <c r="EB85" s="5" t="s">
        <v>157</v>
      </c>
      <c r="EC85" s="5" t="s">
        <v>410</v>
      </c>
      <c r="ED85" s="5">
        <v>45292</v>
      </c>
      <c r="EF85" s="5" t="s">
        <v>751</v>
      </c>
    </row>
    <row r="86" spans="1:136" s="5" customFormat="1" x14ac:dyDescent="0.3">
      <c r="A86" s="9">
        <f t="shared" si="30"/>
        <v>85</v>
      </c>
      <c r="B86" s="5" t="s">
        <v>693</v>
      </c>
      <c r="C86" s="5" t="s">
        <v>205</v>
      </c>
      <c r="D86" s="5" t="s">
        <v>208</v>
      </c>
      <c r="E86" s="5" t="s">
        <v>166</v>
      </c>
      <c r="F86" s="20" t="str">
        <f t="shared" si="22"/>
        <v>Wall Furnace and Window AC18 SEER Ductless Mini-Split Heat Pump (HSPF = 9.8)MFm</v>
      </c>
      <c r="G86" s="5">
        <f t="shared" si="26"/>
        <v>-14.5</v>
      </c>
      <c r="H86" s="5">
        <f t="shared" si="27"/>
        <v>48.2</v>
      </c>
      <c r="I86" s="5">
        <f t="shared" si="28"/>
        <v>15</v>
      </c>
      <c r="J86" s="132">
        <f t="shared" si="25"/>
        <v>1749.5</v>
      </c>
      <c r="K86" s="132">
        <f t="shared" si="29"/>
        <v>2969.5699999999997</v>
      </c>
      <c r="L86" s="15" t="s">
        <v>694</v>
      </c>
      <c r="M86" s="5" t="s">
        <v>157</v>
      </c>
      <c r="N86" s="5" t="s">
        <v>695</v>
      </c>
      <c r="O86" s="5" t="s">
        <v>748</v>
      </c>
      <c r="P86" s="5" t="s">
        <v>713</v>
      </c>
      <c r="R86" s="5" t="s">
        <v>749</v>
      </c>
      <c r="S86" s="5" t="s">
        <v>715</v>
      </c>
      <c r="T86" s="5" t="s">
        <v>716</v>
      </c>
      <c r="U86" s="5" t="s">
        <v>381</v>
      </c>
      <c r="V86" s="5" t="s">
        <v>382</v>
      </c>
      <c r="W86" s="5" t="s">
        <v>383</v>
      </c>
      <c r="X86" s="5" t="s">
        <v>166</v>
      </c>
      <c r="Y86" s="5" t="s">
        <v>384</v>
      </c>
      <c r="Z86" s="5" t="s">
        <v>125</v>
      </c>
      <c r="AA86" s="5" t="s">
        <v>512</v>
      </c>
      <c r="AB86" s="5" t="s">
        <v>386</v>
      </c>
      <c r="AC86" s="5" t="s">
        <v>387</v>
      </c>
      <c r="AD86" s="5" t="s">
        <v>387</v>
      </c>
      <c r="AE86" s="5" t="s">
        <v>700</v>
      </c>
      <c r="AF86" s="5" t="s">
        <v>539</v>
      </c>
      <c r="AG86" s="5" t="s">
        <v>717</v>
      </c>
      <c r="AH86" s="5" t="s">
        <v>516</v>
      </c>
      <c r="AI86" s="5" t="s">
        <v>387</v>
      </c>
      <c r="AJ86" s="5" t="s">
        <v>391</v>
      </c>
      <c r="AK86" s="5" t="s">
        <v>701</v>
      </c>
      <c r="AL86" s="5">
        <v>0</v>
      </c>
      <c r="AM86" s="5">
        <v>-14.5</v>
      </c>
      <c r="AN86" s="5">
        <v>48.2</v>
      </c>
      <c r="AO86" s="5">
        <v>0</v>
      </c>
      <c r="AP86" s="5">
        <v>0</v>
      </c>
      <c r="AQ86" s="5">
        <v>0</v>
      </c>
      <c r="AR86" s="5">
        <v>298.41000000000003</v>
      </c>
      <c r="AS86" s="5">
        <v>921.66</v>
      </c>
      <c r="AT86" s="5">
        <v>1749.5</v>
      </c>
      <c r="AU86" s="5">
        <v>1383.57</v>
      </c>
      <c r="AV86" s="5">
        <v>1586</v>
      </c>
      <c r="AW86" s="5">
        <v>0</v>
      </c>
      <c r="AX86" s="5">
        <v>0</v>
      </c>
      <c r="AY86" s="5">
        <v>0</v>
      </c>
      <c r="AZ86" s="5" t="s">
        <v>382</v>
      </c>
      <c r="BA86" s="5" t="s">
        <v>517</v>
      </c>
      <c r="BB86" s="5">
        <v>15</v>
      </c>
      <c r="BD86" s="5">
        <v>0</v>
      </c>
      <c r="BE86" s="5">
        <v>15</v>
      </c>
      <c r="BF86" s="5">
        <v>0</v>
      </c>
      <c r="BG86" s="5">
        <v>0</v>
      </c>
      <c r="BH86" s="5">
        <v>2340</v>
      </c>
      <c r="BI86" s="5">
        <v>287</v>
      </c>
      <c r="BJ86" s="5">
        <v>0</v>
      </c>
      <c r="BK86" s="5">
        <v>0</v>
      </c>
      <c r="BL86" s="5">
        <v>0</v>
      </c>
      <c r="BM86" s="5">
        <v>0</v>
      </c>
      <c r="BN86" s="5">
        <v>2350</v>
      </c>
      <c r="BO86" s="5">
        <v>239</v>
      </c>
      <c r="BP86" s="5" t="s">
        <v>395</v>
      </c>
      <c r="BQ86" s="5" t="s">
        <v>396</v>
      </c>
      <c r="BR86" s="5">
        <v>1</v>
      </c>
      <c r="BS86" s="5">
        <v>1</v>
      </c>
      <c r="BT86" s="5">
        <v>1</v>
      </c>
      <c r="BU86" s="5">
        <v>1</v>
      </c>
      <c r="BV86" s="5" t="s">
        <v>397</v>
      </c>
      <c r="BW86" s="5">
        <v>1</v>
      </c>
      <c r="BX86" s="5">
        <v>0</v>
      </c>
      <c r="BY86" s="5" t="s">
        <v>459</v>
      </c>
      <c r="BZ86" s="5" t="s">
        <v>399</v>
      </c>
      <c r="CA86" s="5">
        <v>0</v>
      </c>
      <c r="CB86" s="5">
        <v>470.37</v>
      </c>
      <c r="CC86" s="5">
        <v>0</v>
      </c>
      <c r="CD86" s="5">
        <v>0</v>
      </c>
      <c r="CF86" s="5">
        <v>0</v>
      </c>
      <c r="CL86" s="5" t="s">
        <v>389</v>
      </c>
      <c r="CM86" s="5" t="b">
        <v>0</v>
      </c>
      <c r="CN86" s="5" t="s">
        <v>400</v>
      </c>
      <c r="CO86" s="5" t="s">
        <v>401</v>
      </c>
      <c r="CP86" s="5">
        <v>0</v>
      </c>
      <c r="CQ86" s="5">
        <v>925.91</v>
      </c>
      <c r="CR86" s="5">
        <v>2166.9899999999998</v>
      </c>
      <c r="CS86" s="5">
        <v>482.62</v>
      </c>
      <c r="CT86" s="5">
        <v>0.43</v>
      </c>
      <c r="CU86" s="5">
        <v>1.92</v>
      </c>
      <c r="CV86" s="5">
        <v>443.28</v>
      </c>
      <c r="CW86" s="5">
        <v>0</v>
      </c>
      <c r="CX86" s="5">
        <v>0</v>
      </c>
      <c r="CY86" s="5">
        <v>470.37</v>
      </c>
      <c r="DA86" s="5">
        <v>0</v>
      </c>
      <c r="DB86" s="5">
        <v>0</v>
      </c>
      <c r="DC86" s="5">
        <v>0</v>
      </c>
      <c r="DD86" s="5">
        <v>0</v>
      </c>
      <c r="DE86" s="5">
        <v>0</v>
      </c>
      <c r="DF86" s="5">
        <v>0</v>
      </c>
      <c r="DJ86" s="5" t="s">
        <v>521</v>
      </c>
      <c r="DK86" s="5" t="s">
        <v>702</v>
      </c>
      <c r="DL86" s="5" t="s">
        <v>702</v>
      </c>
      <c r="DM86" s="5" t="s">
        <v>703</v>
      </c>
      <c r="DN86" s="5" t="s">
        <v>704</v>
      </c>
      <c r="DO86" s="5" t="s">
        <v>704</v>
      </c>
      <c r="DP86" s="5" t="s">
        <v>114</v>
      </c>
      <c r="DQ86" s="5" t="s">
        <v>524</v>
      </c>
      <c r="DR86" s="5" t="s">
        <v>387</v>
      </c>
      <c r="DS86" s="5" t="s">
        <v>705</v>
      </c>
      <c r="DU86" s="5" t="s">
        <v>15</v>
      </c>
      <c r="DV86" s="5" t="s">
        <v>452</v>
      </c>
      <c r="DW86" s="5" t="s">
        <v>382</v>
      </c>
      <c r="DZ86" s="5" t="s">
        <v>408</v>
      </c>
      <c r="EA86" s="5" t="s">
        <v>750</v>
      </c>
      <c r="EB86" s="5" t="s">
        <v>157</v>
      </c>
      <c r="EC86" s="5" t="s">
        <v>410</v>
      </c>
      <c r="ED86" s="5">
        <v>45292</v>
      </c>
      <c r="EF86" s="5" t="s">
        <v>752</v>
      </c>
    </row>
    <row r="87" spans="1:136" s="5" customFormat="1" x14ac:dyDescent="0.3">
      <c r="A87" s="9">
        <f t="shared" si="30"/>
        <v>86</v>
      </c>
      <c r="B87" s="5" t="s">
        <v>693</v>
      </c>
      <c r="C87" s="5" t="s">
        <v>205</v>
      </c>
      <c r="D87" s="5" t="s">
        <v>208</v>
      </c>
      <c r="E87" s="5" t="s">
        <v>162</v>
      </c>
      <c r="F87" s="20" t="str">
        <f t="shared" si="22"/>
        <v>Wall Furnace and Window AC18 SEER Ductless Mini-Split Heat Pump (HSPF = 9.8)SFm</v>
      </c>
      <c r="G87" s="5">
        <f t="shared" si="26"/>
        <v>-136</v>
      </c>
      <c r="H87" s="5">
        <f t="shared" si="27"/>
        <v>64.3</v>
      </c>
      <c r="I87" s="5">
        <f t="shared" si="28"/>
        <v>15</v>
      </c>
      <c r="J87" s="132">
        <f t="shared" si="25"/>
        <v>1749.5</v>
      </c>
      <c r="K87" s="132">
        <f t="shared" si="29"/>
        <v>2969.5699999999997</v>
      </c>
      <c r="L87" s="15" t="s">
        <v>694</v>
      </c>
      <c r="M87" s="5" t="s">
        <v>157</v>
      </c>
      <c r="N87" s="5" t="s">
        <v>695</v>
      </c>
      <c r="O87" s="5" t="s">
        <v>748</v>
      </c>
      <c r="P87" s="5" t="s">
        <v>721</v>
      </c>
      <c r="R87" s="5" t="s">
        <v>753</v>
      </c>
      <c r="S87" s="5" t="s">
        <v>715</v>
      </c>
      <c r="T87" s="5" t="s">
        <v>716</v>
      </c>
      <c r="U87" s="5" t="s">
        <v>381</v>
      </c>
      <c r="V87" s="5" t="s">
        <v>382</v>
      </c>
      <c r="W87" s="5" t="s">
        <v>383</v>
      </c>
      <c r="X87" s="5" t="s">
        <v>162</v>
      </c>
      <c r="Y87" s="5" t="s">
        <v>384</v>
      </c>
      <c r="Z87" s="5" t="s">
        <v>125</v>
      </c>
      <c r="AA87" s="5" t="s">
        <v>512</v>
      </c>
      <c r="AB87" s="5" t="s">
        <v>386</v>
      </c>
      <c r="AC87" s="5" t="s">
        <v>387</v>
      </c>
      <c r="AD87" s="5" t="s">
        <v>387</v>
      </c>
      <c r="AE87" s="5" t="s">
        <v>700</v>
      </c>
      <c r="AF87" s="5" t="s">
        <v>539</v>
      </c>
      <c r="AG87" s="5" t="s">
        <v>717</v>
      </c>
      <c r="AH87" s="5" t="s">
        <v>516</v>
      </c>
      <c r="AI87" s="5" t="s">
        <v>387</v>
      </c>
      <c r="AJ87" s="5" t="s">
        <v>391</v>
      </c>
      <c r="AK87" s="5" t="s">
        <v>701</v>
      </c>
      <c r="AL87" s="5">
        <v>0</v>
      </c>
      <c r="AM87" s="5">
        <v>-136</v>
      </c>
      <c r="AN87" s="5">
        <v>64.3</v>
      </c>
      <c r="AO87" s="5">
        <v>0</v>
      </c>
      <c r="AP87" s="5">
        <v>0</v>
      </c>
      <c r="AQ87" s="5">
        <v>0</v>
      </c>
      <c r="AR87" s="5">
        <v>298.41000000000003</v>
      </c>
      <c r="AS87" s="5">
        <v>921.66</v>
      </c>
      <c r="AT87" s="5">
        <v>1749.5</v>
      </c>
      <c r="AU87" s="5">
        <v>1383.57</v>
      </c>
      <c r="AV87" s="5">
        <v>1586</v>
      </c>
      <c r="AW87" s="5">
        <v>0</v>
      </c>
      <c r="AX87" s="5">
        <v>0</v>
      </c>
      <c r="AY87" s="5">
        <v>0</v>
      </c>
      <c r="AZ87" s="5" t="s">
        <v>382</v>
      </c>
      <c r="BA87" s="5" t="s">
        <v>517</v>
      </c>
      <c r="BB87" s="5">
        <v>15</v>
      </c>
      <c r="BD87" s="5">
        <v>0</v>
      </c>
      <c r="BE87" s="5">
        <v>15</v>
      </c>
      <c r="BF87" s="5">
        <v>0</v>
      </c>
      <c r="BG87" s="5">
        <v>0</v>
      </c>
      <c r="BH87" s="5">
        <v>1910</v>
      </c>
      <c r="BI87" s="5">
        <v>120</v>
      </c>
      <c r="BJ87" s="5">
        <v>0</v>
      </c>
      <c r="BK87" s="5">
        <v>0</v>
      </c>
      <c r="BL87" s="5">
        <v>0</v>
      </c>
      <c r="BM87" s="5">
        <v>0</v>
      </c>
      <c r="BN87" s="5">
        <v>2040</v>
      </c>
      <c r="BO87" s="5">
        <v>55.6</v>
      </c>
      <c r="BP87" s="5" t="s">
        <v>474</v>
      </c>
      <c r="BQ87" s="5" t="s">
        <v>396</v>
      </c>
      <c r="BR87" s="5">
        <v>1</v>
      </c>
      <c r="BS87" s="5">
        <v>1</v>
      </c>
      <c r="BT87" s="5">
        <v>1</v>
      </c>
      <c r="BU87" s="5">
        <v>1</v>
      </c>
      <c r="BV87" s="5" t="s">
        <v>397</v>
      </c>
      <c r="BW87" s="5">
        <v>1</v>
      </c>
      <c r="BX87" s="5">
        <v>0</v>
      </c>
      <c r="BY87" s="5" t="s">
        <v>459</v>
      </c>
      <c r="BZ87" s="5" t="s">
        <v>399</v>
      </c>
      <c r="CA87" s="5">
        <v>0</v>
      </c>
      <c r="CB87" s="5">
        <v>470.37</v>
      </c>
      <c r="CC87" s="5">
        <v>0</v>
      </c>
      <c r="CD87" s="5">
        <v>0</v>
      </c>
      <c r="CF87" s="5">
        <v>0</v>
      </c>
      <c r="CL87" s="5" t="s">
        <v>389</v>
      </c>
      <c r="CM87" s="5" t="b">
        <v>0</v>
      </c>
      <c r="CN87" s="5" t="s">
        <v>400</v>
      </c>
      <c r="CO87" s="5" t="s">
        <v>401</v>
      </c>
      <c r="CP87" s="5">
        <v>0</v>
      </c>
      <c r="CQ87" s="5">
        <v>1235.18</v>
      </c>
      <c r="CR87" s="5">
        <v>2269.65</v>
      </c>
      <c r="CS87" s="5">
        <v>585.28</v>
      </c>
      <c r="CT87" s="5">
        <v>0.54</v>
      </c>
      <c r="CU87" s="5">
        <v>2.11</v>
      </c>
      <c r="CV87" s="5">
        <v>649.9</v>
      </c>
      <c r="CW87" s="5">
        <v>0</v>
      </c>
      <c r="CX87" s="5">
        <v>0</v>
      </c>
      <c r="CY87" s="5">
        <v>470.37</v>
      </c>
      <c r="DA87" s="5">
        <v>0</v>
      </c>
      <c r="DB87" s="5">
        <v>0</v>
      </c>
      <c r="DC87" s="5">
        <v>0</v>
      </c>
      <c r="DD87" s="5">
        <v>0</v>
      </c>
      <c r="DE87" s="5">
        <v>0</v>
      </c>
      <c r="DF87" s="5">
        <v>0</v>
      </c>
      <c r="DJ87" s="5" t="s">
        <v>521</v>
      </c>
      <c r="DK87" s="5" t="s">
        <v>702</v>
      </c>
      <c r="DL87" s="5" t="s">
        <v>702</v>
      </c>
      <c r="DM87" s="5" t="s">
        <v>703</v>
      </c>
      <c r="DN87" s="5" t="s">
        <v>704</v>
      </c>
      <c r="DO87" s="5" t="s">
        <v>704</v>
      </c>
      <c r="DP87" s="5" t="s">
        <v>114</v>
      </c>
      <c r="DQ87" s="5" t="s">
        <v>524</v>
      </c>
      <c r="DR87" s="5" t="s">
        <v>387</v>
      </c>
      <c r="DS87" s="5" t="s">
        <v>705</v>
      </c>
      <c r="DU87" s="5" t="s">
        <v>15</v>
      </c>
      <c r="DV87" s="5" t="s">
        <v>452</v>
      </c>
      <c r="DW87" s="5" t="s">
        <v>382</v>
      </c>
      <c r="DZ87" s="5" t="s">
        <v>408</v>
      </c>
      <c r="EA87" s="5" t="s">
        <v>750</v>
      </c>
      <c r="EB87" s="5" t="s">
        <v>157</v>
      </c>
      <c r="EC87" s="5" t="s">
        <v>410</v>
      </c>
      <c r="ED87" s="5">
        <v>45292</v>
      </c>
      <c r="EF87" s="5" t="s">
        <v>754</v>
      </c>
    </row>
    <row r="88" spans="1:136" s="5" customFormat="1" x14ac:dyDescent="0.3">
      <c r="A88" s="9">
        <f t="shared" si="30"/>
        <v>87</v>
      </c>
      <c r="B88" s="5" t="s">
        <v>693</v>
      </c>
      <c r="C88" s="5" t="s">
        <v>205</v>
      </c>
      <c r="D88" s="5" t="s">
        <v>208</v>
      </c>
      <c r="E88" s="5" t="s">
        <v>162</v>
      </c>
      <c r="F88" s="20" t="str">
        <f t="shared" si="22"/>
        <v>Wall Furnace and Window AC18 SEER Ductless Mini-Split Heat Pump (HSPF = 9.8)SFm</v>
      </c>
      <c r="G88" s="5">
        <f t="shared" si="26"/>
        <v>-136</v>
      </c>
      <c r="H88" s="5">
        <f t="shared" si="27"/>
        <v>64.3</v>
      </c>
      <c r="I88" s="5">
        <f t="shared" si="28"/>
        <v>15</v>
      </c>
      <c r="J88" s="132">
        <f t="shared" si="25"/>
        <v>1749.5</v>
      </c>
      <c r="K88" s="132">
        <f t="shared" si="29"/>
        <v>2969.5699999999997</v>
      </c>
      <c r="L88" s="15" t="s">
        <v>694</v>
      </c>
      <c r="M88" s="5" t="s">
        <v>157</v>
      </c>
      <c r="N88" s="5" t="s">
        <v>695</v>
      </c>
      <c r="O88" s="5" t="s">
        <v>748</v>
      </c>
      <c r="P88" s="5" t="s">
        <v>721</v>
      </c>
      <c r="R88" s="5" t="s">
        <v>753</v>
      </c>
      <c r="S88" s="5" t="s">
        <v>715</v>
      </c>
      <c r="T88" s="5" t="s">
        <v>716</v>
      </c>
      <c r="U88" s="5" t="s">
        <v>381</v>
      </c>
      <c r="V88" s="5" t="s">
        <v>382</v>
      </c>
      <c r="W88" s="5" t="s">
        <v>383</v>
      </c>
      <c r="X88" s="5" t="s">
        <v>162</v>
      </c>
      <c r="Y88" s="5" t="s">
        <v>384</v>
      </c>
      <c r="Z88" s="5" t="s">
        <v>125</v>
      </c>
      <c r="AA88" s="5" t="s">
        <v>512</v>
      </c>
      <c r="AB88" s="5" t="s">
        <v>386</v>
      </c>
      <c r="AC88" s="5" t="s">
        <v>387</v>
      </c>
      <c r="AD88" s="5" t="s">
        <v>387</v>
      </c>
      <c r="AE88" s="5" t="s">
        <v>700</v>
      </c>
      <c r="AF88" s="5" t="s">
        <v>539</v>
      </c>
      <c r="AG88" s="5" t="s">
        <v>717</v>
      </c>
      <c r="AH88" s="5" t="s">
        <v>516</v>
      </c>
      <c r="AI88" s="5" t="s">
        <v>387</v>
      </c>
      <c r="AJ88" s="5" t="s">
        <v>391</v>
      </c>
      <c r="AK88" s="5" t="s">
        <v>701</v>
      </c>
      <c r="AL88" s="5">
        <v>0</v>
      </c>
      <c r="AM88" s="5">
        <v>-136</v>
      </c>
      <c r="AN88" s="5">
        <v>64.3</v>
      </c>
      <c r="AO88" s="5">
        <v>0</v>
      </c>
      <c r="AP88" s="5">
        <v>0</v>
      </c>
      <c r="AQ88" s="5">
        <v>0</v>
      </c>
      <c r="AR88" s="5">
        <v>298.41000000000003</v>
      </c>
      <c r="AS88" s="5">
        <v>921.66</v>
      </c>
      <c r="AT88" s="5">
        <v>1749.5</v>
      </c>
      <c r="AU88" s="5">
        <v>1383.57</v>
      </c>
      <c r="AV88" s="5">
        <v>1586</v>
      </c>
      <c r="AW88" s="5">
        <v>0</v>
      </c>
      <c r="AX88" s="5">
        <v>0</v>
      </c>
      <c r="AY88" s="5">
        <v>0</v>
      </c>
      <c r="AZ88" s="5" t="s">
        <v>382</v>
      </c>
      <c r="BA88" s="5" t="s">
        <v>517</v>
      </c>
      <c r="BB88" s="5">
        <v>15</v>
      </c>
      <c r="BD88" s="5">
        <v>0</v>
      </c>
      <c r="BE88" s="5">
        <v>15</v>
      </c>
      <c r="BF88" s="5">
        <v>0</v>
      </c>
      <c r="BG88" s="5">
        <v>0</v>
      </c>
      <c r="BH88" s="5">
        <v>1910</v>
      </c>
      <c r="BI88" s="5">
        <v>120</v>
      </c>
      <c r="BJ88" s="5">
        <v>0</v>
      </c>
      <c r="BK88" s="5">
        <v>0</v>
      </c>
      <c r="BL88" s="5">
        <v>0</v>
      </c>
      <c r="BM88" s="5">
        <v>0</v>
      </c>
      <c r="BN88" s="5">
        <v>2040</v>
      </c>
      <c r="BO88" s="5">
        <v>55.6</v>
      </c>
      <c r="BP88" s="5" t="s">
        <v>395</v>
      </c>
      <c r="BQ88" s="5" t="s">
        <v>396</v>
      </c>
      <c r="BR88" s="5">
        <v>1</v>
      </c>
      <c r="BS88" s="5">
        <v>1</v>
      </c>
      <c r="BT88" s="5">
        <v>1</v>
      </c>
      <c r="BU88" s="5">
        <v>1</v>
      </c>
      <c r="BV88" s="5" t="s">
        <v>397</v>
      </c>
      <c r="BW88" s="5">
        <v>1</v>
      </c>
      <c r="BX88" s="5">
        <v>0</v>
      </c>
      <c r="BY88" s="5" t="s">
        <v>459</v>
      </c>
      <c r="BZ88" s="5" t="s">
        <v>399</v>
      </c>
      <c r="CA88" s="5">
        <v>0</v>
      </c>
      <c r="CB88" s="5">
        <v>470.37</v>
      </c>
      <c r="CC88" s="5">
        <v>0</v>
      </c>
      <c r="CD88" s="5">
        <v>0</v>
      </c>
      <c r="CF88" s="5">
        <v>0</v>
      </c>
      <c r="CL88" s="5" t="s">
        <v>389</v>
      </c>
      <c r="CM88" s="5" t="b">
        <v>0</v>
      </c>
      <c r="CN88" s="5" t="s">
        <v>400</v>
      </c>
      <c r="CO88" s="5" t="s">
        <v>401</v>
      </c>
      <c r="CP88" s="5">
        <v>0</v>
      </c>
      <c r="CQ88" s="5">
        <v>1235.18</v>
      </c>
      <c r="CR88" s="5">
        <v>2269.65</v>
      </c>
      <c r="CS88" s="5">
        <v>585.28</v>
      </c>
      <c r="CT88" s="5">
        <v>0.54</v>
      </c>
      <c r="CU88" s="5">
        <v>2.11</v>
      </c>
      <c r="CV88" s="5">
        <v>649.9</v>
      </c>
      <c r="CW88" s="5">
        <v>0</v>
      </c>
      <c r="CX88" s="5">
        <v>0</v>
      </c>
      <c r="CY88" s="5">
        <v>470.37</v>
      </c>
      <c r="DA88" s="5">
        <v>0</v>
      </c>
      <c r="DB88" s="5">
        <v>0</v>
      </c>
      <c r="DC88" s="5">
        <v>0</v>
      </c>
      <c r="DD88" s="5">
        <v>0</v>
      </c>
      <c r="DE88" s="5">
        <v>0</v>
      </c>
      <c r="DF88" s="5">
        <v>0</v>
      </c>
      <c r="DJ88" s="5" t="s">
        <v>521</v>
      </c>
      <c r="DK88" s="5" t="s">
        <v>702</v>
      </c>
      <c r="DL88" s="5" t="s">
        <v>702</v>
      </c>
      <c r="DM88" s="5" t="s">
        <v>703</v>
      </c>
      <c r="DN88" s="5" t="s">
        <v>704</v>
      </c>
      <c r="DO88" s="5" t="s">
        <v>704</v>
      </c>
      <c r="DP88" s="5" t="s">
        <v>114</v>
      </c>
      <c r="DQ88" s="5" t="s">
        <v>524</v>
      </c>
      <c r="DR88" s="5" t="s">
        <v>387</v>
      </c>
      <c r="DS88" s="5" t="s">
        <v>705</v>
      </c>
      <c r="DU88" s="5" t="s">
        <v>15</v>
      </c>
      <c r="DV88" s="5" t="s">
        <v>452</v>
      </c>
      <c r="DW88" s="5" t="s">
        <v>382</v>
      </c>
      <c r="DZ88" s="5" t="s">
        <v>408</v>
      </c>
      <c r="EA88" s="5" t="s">
        <v>750</v>
      </c>
      <c r="EB88" s="5" t="s">
        <v>157</v>
      </c>
      <c r="EC88" s="5" t="s">
        <v>410</v>
      </c>
      <c r="ED88" s="5">
        <v>45292</v>
      </c>
      <c r="EF88" s="5" t="s">
        <v>755</v>
      </c>
    </row>
    <row r="89" spans="1:136" s="5" customFormat="1" x14ac:dyDescent="0.3">
      <c r="A89" s="9">
        <f t="shared" si="30"/>
        <v>88</v>
      </c>
      <c r="B89" s="5" t="s">
        <v>693</v>
      </c>
      <c r="C89" s="5" t="s">
        <v>203</v>
      </c>
      <c r="D89" s="5" t="s">
        <v>210</v>
      </c>
      <c r="E89" s="5" t="s">
        <v>166</v>
      </c>
      <c r="F89" s="20" t="str">
        <f t="shared" si="22"/>
        <v>Wall Furnace19 SEER Ductless Mini-Split Heat Pump (HSPF = 10)MFm</v>
      </c>
      <c r="G89" s="5">
        <f t="shared" si="26"/>
        <v>-338</v>
      </c>
      <c r="H89" s="5">
        <f t="shared" si="27"/>
        <v>53.8</v>
      </c>
      <c r="I89" s="5">
        <f t="shared" si="28"/>
        <v>15</v>
      </c>
      <c r="J89" s="132">
        <f t="shared" si="25"/>
        <v>2565.56</v>
      </c>
      <c r="K89" s="132">
        <f t="shared" si="29"/>
        <v>3065.84</v>
      </c>
      <c r="L89" s="15" t="s">
        <v>694</v>
      </c>
      <c r="M89" s="5" t="s">
        <v>157</v>
      </c>
      <c r="N89" s="5" t="s">
        <v>695</v>
      </c>
      <c r="O89" s="5" t="s">
        <v>756</v>
      </c>
      <c r="P89" s="5" t="s">
        <v>697</v>
      </c>
      <c r="R89" s="5" t="s">
        <v>757</v>
      </c>
      <c r="S89" s="5" t="s">
        <v>699</v>
      </c>
      <c r="T89" s="5" t="s">
        <v>699</v>
      </c>
      <c r="U89" s="5" t="s">
        <v>381</v>
      </c>
      <c r="V89" s="5" t="s">
        <v>382</v>
      </c>
      <c r="W89" s="5" t="s">
        <v>383</v>
      </c>
      <c r="X89" s="5" t="s">
        <v>166</v>
      </c>
      <c r="Y89" s="5" t="s">
        <v>384</v>
      </c>
      <c r="Z89" s="5" t="s">
        <v>125</v>
      </c>
      <c r="AA89" s="5" t="s">
        <v>512</v>
      </c>
      <c r="AB89" s="5" t="s">
        <v>386</v>
      </c>
      <c r="AC89" s="5" t="s">
        <v>387</v>
      </c>
      <c r="AD89" s="5" t="s">
        <v>387</v>
      </c>
      <c r="AE89" s="5" t="s">
        <v>700</v>
      </c>
      <c r="AF89" s="5" t="s">
        <v>547</v>
      </c>
      <c r="AG89" s="5" t="s">
        <v>203</v>
      </c>
      <c r="AH89" s="5" t="s">
        <v>516</v>
      </c>
      <c r="AI89" s="5" t="s">
        <v>387</v>
      </c>
      <c r="AJ89" s="5" t="s">
        <v>391</v>
      </c>
      <c r="AK89" s="5" t="s">
        <v>701</v>
      </c>
      <c r="AL89" s="5">
        <v>0</v>
      </c>
      <c r="AM89" s="5">
        <v>-338</v>
      </c>
      <c r="AN89" s="5">
        <v>53.8</v>
      </c>
      <c r="AO89" s="5">
        <v>0</v>
      </c>
      <c r="AP89" s="5">
        <v>0</v>
      </c>
      <c r="AQ89" s="5">
        <v>0</v>
      </c>
      <c r="AR89" s="5">
        <v>114.6</v>
      </c>
      <c r="AS89" s="5">
        <v>385.68</v>
      </c>
      <c r="AT89" s="5">
        <v>2565.56</v>
      </c>
      <c r="AU89" s="5">
        <v>1383.57</v>
      </c>
      <c r="AV89" s="5">
        <v>1682.27</v>
      </c>
      <c r="AW89" s="5">
        <v>0</v>
      </c>
      <c r="AX89" s="5">
        <v>0</v>
      </c>
      <c r="AY89" s="5">
        <v>0</v>
      </c>
      <c r="AZ89" s="5" t="s">
        <v>382</v>
      </c>
      <c r="BA89" s="5" t="s">
        <v>517</v>
      </c>
      <c r="BB89" s="5">
        <v>15</v>
      </c>
      <c r="BD89" s="5">
        <v>0</v>
      </c>
      <c r="BE89" s="5">
        <v>15</v>
      </c>
      <c r="BF89" s="5">
        <v>0</v>
      </c>
      <c r="BG89" s="5">
        <v>0</v>
      </c>
      <c r="BH89" s="5">
        <v>2010</v>
      </c>
      <c r="BI89" s="5">
        <v>293</v>
      </c>
      <c r="BJ89" s="5">
        <v>0</v>
      </c>
      <c r="BK89" s="5">
        <v>0</v>
      </c>
      <c r="BL89" s="5">
        <v>0</v>
      </c>
      <c r="BM89" s="5">
        <v>0</v>
      </c>
      <c r="BN89" s="5">
        <v>2350</v>
      </c>
      <c r="BO89" s="5">
        <v>239</v>
      </c>
      <c r="BP89" s="5" t="s">
        <v>474</v>
      </c>
      <c r="BQ89" s="5" t="s">
        <v>396</v>
      </c>
      <c r="BR89" s="5">
        <v>1</v>
      </c>
      <c r="BS89" s="5">
        <v>1</v>
      </c>
      <c r="BT89" s="5">
        <v>1</v>
      </c>
      <c r="BU89" s="5">
        <v>1</v>
      </c>
      <c r="BV89" s="5" t="s">
        <v>397</v>
      </c>
      <c r="BW89" s="5">
        <v>1</v>
      </c>
      <c r="BX89" s="5">
        <v>0</v>
      </c>
      <c r="BY89" s="5" t="s">
        <v>459</v>
      </c>
      <c r="BZ89" s="5" t="s">
        <v>399</v>
      </c>
      <c r="CA89" s="5">
        <v>0</v>
      </c>
      <c r="CB89" s="5">
        <v>685.92</v>
      </c>
      <c r="CC89" s="5">
        <v>0</v>
      </c>
      <c r="CD89" s="5">
        <v>0</v>
      </c>
      <c r="CF89" s="5">
        <v>0</v>
      </c>
      <c r="CL89" s="5" t="s">
        <v>389</v>
      </c>
      <c r="CM89" s="5" t="b">
        <v>0</v>
      </c>
      <c r="CN89" s="5" t="s">
        <v>400</v>
      </c>
      <c r="CO89" s="5" t="s">
        <v>401</v>
      </c>
      <c r="CP89" s="5">
        <v>0</v>
      </c>
      <c r="CQ89" s="5">
        <v>1033.48</v>
      </c>
      <c r="CR89" s="5">
        <v>3441.56</v>
      </c>
      <c r="CS89" s="5">
        <v>971.51</v>
      </c>
      <c r="CT89" s="5">
        <v>0.3</v>
      </c>
      <c r="CU89" s="5">
        <v>1.06</v>
      </c>
      <c r="CV89" s="5">
        <v>61.97</v>
      </c>
      <c r="CW89" s="5">
        <v>0</v>
      </c>
      <c r="CX89" s="5">
        <v>0</v>
      </c>
      <c r="CY89" s="5">
        <v>685.92</v>
      </c>
      <c r="DA89" s="5">
        <v>0</v>
      </c>
      <c r="DB89" s="5">
        <v>0</v>
      </c>
      <c r="DC89" s="5">
        <v>0</v>
      </c>
      <c r="DD89" s="5">
        <v>0</v>
      </c>
      <c r="DE89" s="5">
        <v>0</v>
      </c>
      <c r="DF89" s="5">
        <v>0</v>
      </c>
      <c r="DJ89" s="5" t="s">
        <v>521</v>
      </c>
      <c r="DK89" s="5" t="s">
        <v>702</v>
      </c>
      <c r="DL89" s="5" t="s">
        <v>702</v>
      </c>
      <c r="DM89" s="5" t="s">
        <v>703</v>
      </c>
      <c r="DN89" s="5" t="s">
        <v>704</v>
      </c>
      <c r="DO89" s="5" t="s">
        <v>704</v>
      </c>
      <c r="DP89" s="5" t="s">
        <v>114</v>
      </c>
      <c r="DQ89" s="5" t="s">
        <v>524</v>
      </c>
      <c r="DR89" s="5" t="s">
        <v>387</v>
      </c>
      <c r="DS89" s="5" t="s">
        <v>705</v>
      </c>
      <c r="DU89" s="5" t="s">
        <v>15</v>
      </c>
      <c r="DV89" s="5" t="s">
        <v>452</v>
      </c>
      <c r="DW89" s="5" t="s">
        <v>382</v>
      </c>
      <c r="DZ89" s="5" t="s">
        <v>408</v>
      </c>
      <c r="EA89" s="5" t="s">
        <v>758</v>
      </c>
      <c r="EB89" s="5" t="s">
        <v>157</v>
      </c>
      <c r="EC89" s="5" t="s">
        <v>410</v>
      </c>
      <c r="ED89" s="5">
        <v>45292</v>
      </c>
      <c r="EF89" s="5" t="s">
        <v>759</v>
      </c>
    </row>
    <row r="90" spans="1:136" s="5" customFormat="1" x14ac:dyDescent="0.3">
      <c r="A90" s="9">
        <f t="shared" si="30"/>
        <v>89</v>
      </c>
      <c r="B90" s="5" t="s">
        <v>693</v>
      </c>
      <c r="C90" s="5" t="s">
        <v>203</v>
      </c>
      <c r="D90" s="5" t="s">
        <v>210</v>
      </c>
      <c r="E90" s="5" t="s">
        <v>166</v>
      </c>
      <c r="F90" s="20" t="str">
        <f t="shared" si="22"/>
        <v>Wall Furnace19 SEER Ductless Mini-Split Heat Pump (HSPF = 10)MFm</v>
      </c>
      <c r="G90" s="5">
        <f t="shared" si="26"/>
        <v>-338</v>
      </c>
      <c r="H90" s="5">
        <f t="shared" si="27"/>
        <v>53.8</v>
      </c>
      <c r="I90" s="5">
        <f t="shared" si="28"/>
        <v>15</v>
      </c>
      <c r="J90" s="132">
        <f t="shared" si="25"/>
        <v>2565.56</v>
      </c>
      <c r="K90" s="132">
        <f t="shared" si="29"/>
        <v>3065.84</v>
      </c>
      <c r="L90" s="15" t="s">
        <v>694</v>
      </c>
      <c r="M90" s="5" t="s">
        <v>157</v>
      </c>
      <c r="N90" s="5" t="s">
        <v>695</v>
      </c>
      <c r="O90" s="5" t="s">
        <v>756</v>
      </c>
      <c r="P90" s="5" t="s">
        <v>697</v>
      </c>
      <c r="R90" s="5" t="s">
        <v>757</v>
      </c>
      <c r="S90" s="5" t="s">
        <v>699</v>
      </c>
      <c r="T90" s="5" t="s">
        <v>699</v>
      </c>
      <c r="U90" s="5" t="s">
        <v>381</v>
      </c>
      <c r="V90" s="5" t="s">
        <v>382</v>
      </c>
      <c r="W90" s="5" t="s">
        <v>383</v>
      </c>
      <c r="X90" s="5" t="s">
        <v>166</v>
      </c>
      <c r="Y90" s="5" t="s">
        <v>384</v>
      </c>
      <c r="Z90" s="5" t="s">
        <v>125</v>
      </c>
      <c r="AA90" s="5" t="s">
        <v>512</v>
      </c>
      <c r="AB90" s="5" t="s">
        <v>386</v>
      </c>
      <c r="AC90" s="5" t="s">
        <v>387</v>
      </c>
      <c r="AD90" s="5" t="s">
        <v>387</v>
      </c>
      <c r="AE90" s="5" t="s">
        <v>700</v>
      </c>
      <c r="AF90" s="5" t="s">
        <v>547</v>
      </c>
      <c r="AG90" s="5" t="s">
        <v>203</v>
      </c>
      <c r="AH90" s="5" t="s">
        <v>516</v>
      </c>
      <c r="AI90" s="5" t="s">
        <v>387</v>
      </c>
      <c r="AJ90" s="5" t="s">
        <v>391</v>
      </c>
      <c r="AK90" s="5" t="s">
        <v>701</v>
      </c>
      <c r="AL90" s="5">
        <v>0</v>
      </c>
      <c r="AM90" s="5">
        <v>-338</v>
      </c>
      <c r="AN90" s="5">
        <v>53.8</v>
      </c>
      <c r="AO90" s="5">
        <v>0</v>
      </c>
      <c r="AP90" s="5">
        <v>0</v>
      </c>
      <c r="AQ90" s="5">
        <v>0</v>
      </c>
      <c r="AR90" s="5">
        <v>114.6</v>
      </c>
      <c r="AS90" s="5">
        <v>385.68</v>
      </c>
      <c r="AT90" s="5">
        <v>2565.56</v>
      </c>
      <c r="AU90" s="5">
        <v>1383.57</v>
      </c>
      <c r="AV90" s="5">
        <v>1682.27</v>
      </c>
      <c r="AW90" s="5">
        <v>0</v>
      </c>
      <c r="AX90" s="5">
        <v>0</v>
      </c>
      <c r="AY90" s="5">
        <v>0</v>
      </c>
      <c r="AZ90" s="5" t="s">
        <v>382</v>
      </c>
      <c r="BA90" s="5" t="s">
        <v>517</v>
      </c>
      <c r="BB90" s="5">
        <v>15</v>
      </c>
      <c r="BD90" s="5">
        <v>0</v>
      </c>
      <c r="BE90" s="5">
        <v>15</v>
      </c>
      <c r="BF90" s="5">
        <v>0</v>
      </c>
      <c r="BG90" s="5">
        <v>0</v>
      </c>
      <c r="BH90" s="5">
        <v>2010</v>
      </c>
      <c r="BI90" s="5">
        <v>293</v>
      </c>
      <c r="BJ90" s="5">
        <v>0</v>
      </c>
      <c r="BK90" s="5">
        <v>0</v>
      </c>
      <c r="BL90" s="5">
        <v>0</v>
      </c>
      <c r="BM90" s="5">
        <v>0</v>
      </c>
      <c r="BN90" s="5">
        <v>2350</v>
      </c>
      <c r="BO90" s="5">
        <v>239</v>
      </c>
      <c r="BP90" s="5" t="s">
        <v>395</v>
      </c>
      <c r="BQ90" s="5" t="s">
        <v>396</v>
      </c>
      <c r="BR90" s="5">
        <v>1</v>
      </c>
      <c r="BS90" s="5">
        <v>1</v>
      </c>
      <c r="BT90" s="5">
        <v>1</v>
      </c>
      <c r="BU90" s="5">
        <v>1</v>
      </c>
      <c r="BV90" s="5" t="s">
        <v>397</v>
      </c>
      <c r="BW90" s="5">
        <v>1</v>
      </c>
      <c r="BX90" s="5">
        <v>0</v>
      </c>
      <c r="BY90" s="5" t="s">
        <v>459</v>
      </c>
      <c r="BZ90" s="5" t="s">
        <v>399</v>
      </c>
      <c r="CA90" s="5">
        <v>0</v>
      </c>
      <c r="CB90" s="5">
        <v>685.92</v>
      </c>
      <c r="CC90" s="5">
        <v>0</v>
      </c>
      <c r="CD90" s="5">
        <v>0</v>
      </c>
      <c r="CF90" s="5">
        <v>0</v>
      </c>
      <c r="CL90" s="5" t="s">
        <v>389</v>
      </c>
      <c r="CM90" s="5" t="b">
        <v>0</v>
      </c>
      <c r="CN90" s="5" t="s">
        <v>400</v>
      </c>
      <c r="CO90" s="5" t="s">
        <v>401</v>
      </c>
      <c r="CP90" s="5">
        <v>0</v>
      </c>
      <c r="CQ90" s="5">
        <v>1033.48</v>
      </c>
      <c r="CR90" s="5">
        <v>3441.56</v>
      </c>
      <c r="CS90" s="5">
        <v>971.51</v>
      </c>
      <c r="CT90" s="5">
        <v>0.3</v>
      </c>
      <c r="CU90" s="5">
        <v>1.06</v>
      </c>
      <c r="CV90" s="5">
        <v>61.97</v>
      </c>
      <c r="CW90" s="5">
        <v>0</v>
      </c>
      <c r="CX90" s="5">
        <v>0</v>
      </c>
      <c r="CY90" s="5">
        <v>685.92</v>
      </c>
      <c r="DA90" s="5">
        <v>0</v>
      </c>
      <c r="DB90" s="5">
        <v>0</v>
      </c>
      <c r="DC90" s="5">
        <v>0</v>
      </c>
      <c r="DD90" s="5">
        <v>0</v>
      </c>
      <c r="DE90" s="5">
        <v>0</v>
      </c>
      <c r="DF90" s="5">
        <v>0</v>
      </c>
      <c r="DJ90" s="5" t="s">
        <v>521</v>
      </c>
      <c r="DK90" s="5" t="s">
        <v>702</v>
      </c>
      <c r="DL90" s="5" t="s">
        <v>702</v>
      </c>
      <c r="DM90" s="5" t="s">
        <v>703</v>
      </c>
      <c r="DN90" s="5" t="s">
        <v>704</v>
      </c>
      <c r="DO90" s="5" t="s">
        <v>704</v>
      </c>
      <c r="DP90" s="5" t="s">
        <v>114</v>
      </c>
      <c r="DQ90" s="5" t="s">
        <v>524</v>
      </c>
      <c r="DR90" s="5" t="s">
        <v>387</v>
      </c>
      <c r="DS90" s="5" t="s">
        <v>705</v>
      </c>
      <c r="DU90" s="5" t="s">
        <v>15</v>
      </c>
      <c r="DV90" s="5" t="s">
        <v>452</v>
      </c>
      <c r="DW90" s="5" t="s">
        <v>382</v>
      </c>
      <c r="DZ90" s="5" t="s">
        <v>408</v>
      </c>
      <c r="EA90" s="5" t="s">
        <v>758</v>
      </c>
      <c r="EB90" s="5" t="s">
        <v>157</v>
      </c>
      <c r="EC90" s="5" t="s">
        <v>410</v>
      </c>
      <c r="ED90" s="5">
        <v>45292</v>
      </c>
      <c r="EF90" s="5" t="s">
        <v>760</v>
      </c>
    </row>
    <row r="91" spans="1:136" s="5" customFormat="1" x14ac:dyDescent="0.3">
      <c r="A91" s="9">
        <f t="shared" si="30"/>
        <v>90</v>
      </c>
      <c r="B91" s="5" t="s">
        <v>693</v>
      </c>
      <c r="C91" s="5" t="s">
        <v>203</v>
      </c>
      <c r="D91" s="5" t="s">
        <v>210</v>
      </c>
      <c r="E91" s="5" t="s">
        <v>162</v>
      </c>
      <c r="F91" s="20" t="str">
        <f t="shared" si="22"/>
        <v>Wall Furnace19 SEER Ductless Mini-Split Heat Pump (HSPF = 10)SFm</v>
      </c>
      <c r="G91" s="5">
        <f t="shared" si="26"/>
        <v>-353</v>
      </c>
      <c r="H91" s="5">
        <f t="shared" si="27"/>
        <v>64.2</v>
      </c>
      <c r="I91" s="5">
        <f t="shared" si="28"/>
        <v>15</v>
      </c>
      <c r="J91" s="132">
        <f t="shared" si="25"/>
        <v>2565.56</v>
      </c>
      <c r="K91" s="132">
        <f t="shared" si="29"/>
        <v>3065.84</v>
      </c>
      <c r="L91" s="15" t="s">
        <v>694</v>
      </c>
      <c r="M91" s="5" t="s">
        <v>157</v>
      </c>
      <c r="N91" s="5" t="s">
        <v>695</v>
      </c>
      <c r="O91" s="5" t="s">
        <v>756</v>
      </c>
      <c r="P91" s="5" t="s">
        <v>709</v>
      </c>
      <c r="R91" s="5" t="s">
        <v>761</v>
      </c>
      <c r="S91" s="5" t="s">
        <v>699</v>
      </c>
      <c r="T91" s="5" t="s">
        <v>699</v>
      </c>
      <c r="U91" s="5" t="s">
        <v>381</v>
      </c>
      <c r="V91" s="5" t="s">
        <v>382</v>
      </c>
      <c r="W91" s="5" t="s">
        <v>383</v>
      </c>
      <c r="X91" s="5" t="s">
        <v>162</v>
      </c>
      <c r="Y91" s="5" t="s">
        <v>384</v>
      </c>
      <c r="Z91" s="5" t="s">
        <v>125</v>
      </c>
      <c r="AA91" s="5" t="s">
        <v>512</v>
      </c>
      <c r="AB91" s="5" t="s">
        <v>386</v>
      </c>
      <c r="AC91" s="5" t="s">
        <v>387</v>
      </c>
      <c r="AD91" s="5" t="s">
        <v>387</v>
      </c>
      <c r="AE91" s="5" t="s">
        <v>700</v>
      </c>
      <c r="AF91" s="5" t="s">
        <v>547</v>
      </c>
      <c r="AG91" s="5" t="s">
        <v>203</v>
      </c>
      <c r="AH91" s="5" t="s">
        <v>516</v>
      </c>
      <c r="AI91" s="5" t="s">
        <v>387</v>
      </c>
      <c r="AJ91" s="5" t="s">
        <v>391</v>
      </c>
      <c r="AK91" s="5" t="s">
        <v>701</v>
      </c>
      <c r="AL91" s="5">
        <v>0</v>
      </c>
      <c r="AM91" s="5">
        <v>-353</v>
      </c>
      <c r="AN91" s="5">
        <v>64.2</v>
      </c>
      <c r="AO91" s="5">
        <v>0</v>
      </c>
      <c r="AP91" s="5">
        <v>0</v>
      </c>
      <c r="AQ91" s="5">
        <v>0</v>
      </c>
      <c r="AR91" s="5">
        <v>114.6</v>
      </c>
      <c r="AS91" s="5">
        <v>385.68</v>
      </c>
      <c r="AT91" s="5">
        <v>2565.56</v>
      </c>
      <c r="AU91" s="5">
        <v>1383.57</v>
      </c>
      <c r="AV91" s="5">
        <v>1682.27</v>
      </c>
      <c r="AW91" s="5">
        <v>0</v>
      </c>
      <c r="AX91" s="5">
        <v>0</v>
      </c>
      <c r="AY91" s="5">
        <v>0</v>
      </c>
      <c r="AZ91" s="5" t="s">
        <v>382</v>
      </c>
      <c r="BA91" s="5" t="s">
        <v>517</v>
      </c>
      <c r="BB91" s="5">
        <v>15</v>
      </c>
      <c r="BD91" s="5">
        <v>0</v>
      </c>
      <c r="BE91" s="5">
        <v>15</v>
      </c>
      <c r="BF91" s="5">
        <v>0</v>
      </c>
      <c r="BG91" s="5">
        <v>0</v>
      </c>
      <c r="BH91" s="5">
        <v>1680</v>
      </c>
      <c r="BI91" s="5">
        <v>120</v>
      </c>
      <c r="BJ91" s="5">
        <v>0</v>
      </c>
      <c r="BK91" s="5">
        <v>0</v>
      </c>
      <c r="BL91" s="5">
        <v>0</v>
      </c>
      <c r="BM91" s="5">
        <v>0</v>
      </c>
      <c r="BN91" s="5">
        <v>2030</v>
      </c>
      <c r="BO91" s="5">
        <v>55.6</v>
      </c>
      <c r="BP91" s="5" t="s">
        <v>474</v>
      </c>
      <c r="BQ91" s="5" t="s">
        <v>396</v>
      </c>
      <c r="BR91" s="5">
        <v>1</v>
      </c>
      <c r="BS91" s="5">
        <v>1</v>
      </c>
      <c r="BT91" s="5">
        <v>1</v>
      </c>
      <c r="BU91" s="5">
        <v>1</v>
      </c>
      <c r="BV91" s="5" t="s">
        <v>397</v>
      </c>
      <c r="BW91" s="5">
        <v>1</v>
      </c>
      <c r="BX91" s="5">
        <v>0</v>
      </c>
      <c r="BY91" s="5" t="s">
        <v>459</v>
      </c>
      <c r="BZ91" s="5" t="s">
        <v>399</v>
      </c>
      <c r="CA91" s="5">
        <v>0</v>
      </c>
      <c r="CB91" s="5">
        <v>685.92</v>
      </c>
      <c r="CC91" s="5">
        <v>0</v>
      </c>
      <c r="CD91" s="5">
        <v>0</v>
      </c>
      <c r="CF91" s="5">
        <v>0</v>
      </c>
      <c r="CL91" s="5" t="s">
        <v>389</v>
      </c>
      <c r="CM91" s="5" t="b">
        <v>0</v>
      </c>
      <c r="CN91" s="5" t="s">
        <v>400</v>
      </c>
      <c r="CO91" s="5" t="s">
        <v>401</v>
      </c>
      <c r="CP91" s="5">
        <v>0</v>
      </c>
      <c r="CQ91" s="5">
        <v>1233.26</v>
      </c>
      <c r="CR91" s="5">
        <v>3454.24</v>
      </c>
      <c r="CS91" s="5">
        <v>984.19</v>
      </c>
      <c r="CT91" s="5">
        <v>0.36</v>
      </c>
      <c r="CU91" s="5">
        <v>1.25</v>
      </c>
      <c r="CV91" s="5">
        <v>249.07</v>
      </c>
      <c r="CW91" s="5">
        <v>0</v>
      </c>
      <c r="CX91" s="5">
        <v>0</v>
      </c>
      <c r="CY91" s="5">
        <v>685.92</v>
      </c>
      <c r="DA91" s="5">
        <v>0</v>
      </c>
      <c r="DB91" s="5">
        <v>0</v>
      </c>
      <c r="DC91" s="5">
        <v>0</v>
      </c>
      <c r="DD91" s="5">
        <v>0</v>
      </c>
      <c r="DE91" s="5">
        <v>0</v>
      </c>
      <c r="DF91" s="5">
        <v>0</v>
      </c>
      <c r="DJ91" s="5" t="s">
        <v>521</v>
      </c>
      <c r="DK91" s="5" t="s">
        <v>702</v>
      </c>
      <c r="DL91" s="5" t="s">
        <v>702</v>
      </c>
      <c r="DM91" s="5" t="s">
        <v>703</v>
      </c>
      <c r="DN91" s="5" t="s">
        <v>704</v>
      </c>
      <c r="DO91" s="5" t="s">
        <v>704</v>
      </c>
      <c r="DP91" s="5" t="s">
        <v>114</v>
      </c>
      <c r="DQ91" s="5" t="s">
        <v>524</v>
      </c>
      <c r="DR91" s="5" t="s">
        <v>387</v>
      </c>
      <c r="DS91" s="5" t="s">
        <v>705</v>
      </c>
      <c r="DU91" s="5" t="s">
        <v>15</v>
      </c>
      <c r="DV91" s="5" t="s">
        <v>452</v>
      </c>
      <c r="DW91" s="5" t="s">
        <v>382</v>
      </c>
      <c r="DZ91" s="5" t="s">
        <v>408</v>
      </c>
      <c r="EA91" s="5" t="s">
        <v>758</v>
      </c>
      <c r="EB91" s="5" t="s">
        <v>157</v>
      </c>
      <c r="EC91" s="5" t="s">
        <v>410</v>
      </c>
      <c r="ED91" s="5">
        <v>45292</v>
      </c>
      <c r="EF91" s="5" t="s">
        <v>762</v>
      </c>
    </row>
    <row r="92" spans="1:136" s="5" customFormat="1" x14ac:dyDescent="0.3">
      <c r="A92" s="9">
        <f t="shared" si="30"/>
        <v>91</v>
      </c>
      <c r="B92" s="5" t="s">
        <v>693</v>
      </c>
      <c r="C92" s="5" t="s">
        <v>203</v>
      </c>
      <c r="D92" s="5" t="s">
        <v>210</v>
      </c>
      <c r="E92" s="5" t="s">
        <v>162</v>
      </c>
      <c r="F92" s="20" t="str">
        <f t="shared" si="22"/>
        <v>Wall Furnace19 SEER Ductless Mini-Split Heat Pump (HSPF = 10)SFm</v>
      </c>
      <c r="G92" s="5">
        <f t="shared" si="26"/>
        <v>-353</v>
      </c>
      <c r="H92" s="5">
        <f t="shared" si="27"/>
        <v>64.2</v>
      </c>
      <c r="I92" s="5">
        <f t="shared" si="28"/>
        <v>15</v>
      </c>
      <c r="J92" s="132">
        <f t="shared" si="25"/>
        <v>2565.56</v>
      </c>
      <c r="K92" s="132">
        <f t="shared" si="29"/>
        <v>3065.84</v>
      </c>
      <c r="L92" s="15" t="s">
        <v>694</v>
      </c>
      <c r="M92" s="5" t="s">
        <v>157</v>
      </c>
      <c r="N92" s="5" t="s">
        <v>695</v>
      </c>
      <c r="O92" s="5" t="s">
        <v>756</v>
      </c>
      <c r="P92" s="5" t="s">
        <v>709</v>
      </c>
      <c r="R92" s="5" t="s">
        <v>761</v>
      </c>
      <c r="S92" s="5" t="s">
        <v>699</v>
      </c>
      <c r="T92" s="5" t="s">
        <v>699</v>
      </c>
      <c r="U92" s="5" t="s">
        <v>381</v>
      </c>
      <c r="V92" s="5" t="s">
        <v>382</v>
      </c>
      <c r="W92" s="5" t="s">
        <v>383</v>
      </c>
      <c r="X92" s="5" t="s">
        <v>162</v>
      </c>
      <c r="Y92" s="5" t="s">
        <v>384</v>
      </c>
      <c r="Z92" s="5" t="s">
        <v>125</v>
      </c>
      <c r="AA92" s="5" t="s">
        <v>512</v>
      </c>
      <c r="AB92" s="5" t="s">
        <v>386</v>
      </c>
      <c r="AC92" s="5" t="s">
        <v>387</v>
      </c>
      <c r="AD92" s="5" t="s">
        <v>387</v>
      </c>
      <c r="AE92" s="5" t="s">
        <v>700</v>
      </c>
      <c r="AF92" s="5" t="s">
        <v>547</v>
      </c>
      <c r="AG92" s="5" t="s">
        <v>203</v>
      </c>
      <c r="AH92" s="5" t="s">
        <v>516</v>
      </c>
      <c r="AI92" s="5" t="s">
        <v>387</v>
      </c>
      <c r="AJ92" s="5" t="s">
        <v>391</v>
      </c>
      <c r="AK92" s="5" t="s">
        <v>701</v>
      </c>
      <c r="AL92" s="5">
        <v>0</v>
      </c>
      <c r="AM92" s="5">
        <v>-353</v>
      </c>
      <c r="AN92" s="5">
        <v>64.2</v>
      </c>
      <c r="AO92" s="5">
        <v>0</v>
      </c>
      <c r="AP92" s="5">
        <v>0</v>
      </c>
      <c r="AQ92" s="5">
        <v>0</v>
      </c>
      <c r="AR92" s="5">
        <v>114.6</v>
      </c>
      <c r="AS92" s="5">
        <v>385.68</v>
      </c>
      <c r="AT92" s="5">
        <v>2565.56</v>
      </c>
      <c r="AU92" s="5">
        <v>1383.57</v>
      </c>
      <c r="AV92" s="5">
        <v>1682.27</v>
      </c>
      <c r="AW92" s="5">
        <v>0</v>
      </c>
      <c r="AX92" s="5">
        <v>0</v>
      </c>
      <c r="AY92" s="5">
        <v>0</v>
      </c>
      <c r="AZ92" s="5" t="s">
        <v>382</v>
      </c>
      <c r="BA92" s="5" t="s">
        <v>517</v>
      </c>
      <c r="BB92" s="5">
        <v>15</v>
      </c>
      <c r="BD92" s="5">
        <v>0</v>
      </c>
      <c r="BE92" s="5">
        <v>15</v>
      </c>
      <c r="BF92" s="5">
        <v>0</v>
      </c>
      <c r="BG92" s="5">
        <v>0</v>
      </c>
      <c r="BH92" s="5">
        <v>1680</v>
      </c>
      <c r="BI92" s="5">
        <v>120</v>
      </c>
      <c r="BJ92" s="5">
        <v>0</v>
      </c>
      <c r="BK92" s="5">
        <v>0</v>
      </c>
      <c r="BL92" s="5">
        <v>0</v>
      </c>
      <c r="BM92" s="5">
        <v>0</v>
      </c>
      <c r="BN92" s="5">
        <v>2030</v>
      </c>
      <c r="BO92" s="5">
        <v>55.6</v>
      </c>
      <c r="BP92" s="5" t="s">
        <v>395</v>
      </c>
      <c r="BQ92" s="5" t="s">
        <v>396</v>
      </c>
      <c r="BR92" s="5">
        <v>1</v>
      </c>
      <c r="BS92" s="5">
        <v>1</v>
      </c>
      <c r="BT92" s="5">
        <v>1</v>
      </c>
      <c r="BU92" s="5">
        <v>1</v>
      </c>
      <c r="BV92" s="5" t="s">
        <v>397</v>
      </c>
      <c r="BW92" s="5">
        <v>1</v>
      </c>
      <c r="BX92" s="5">
        <v>0</v>
      </c>
      <c r="BY92" s="5" t="s">
        <v>459</v>
      </c>
      <c r="BZ92" s="5" t="s">
        <v>399</v>
      </c>
      <c r="CA92" s="5">
        <v>0</v>
      </c>
      <c r="CB92" s="5">
        <v>685.92</v>
      </c>
      <c r="CC92" s="5">
        <v>0</v>
      </c>
      <c r="CD92" s="5">
        <v>0</v>
      </c>
      <c r="CF92" s="5">
        <v>0</v>
      </c>
      <c r="CL92" s="5" t="s">
        <v>389</v>
      </c>
      <c r="CM92" s="5" t="b">
        <v>0</v>
      </c>
      <c r="CN92" s="5" t="s">
        <v>400</v>
      </c>
      <c r="CO92" s="5" t="s">
        <v>401</v>
      </c>
      <c r="CP92" s="5">
        <v>0</v>
      </c>
      <c r="CQ92" s="5">
        <v>1233.26</v>
      </c>
      <c r="CR92" s="5">
        <v>3454.24</v>
      </c>
      <c r="CS92" s="5">
        <v>984.19</v>
      </c>
      <c r="CT92" s="5">
        <v>0.36</v>
      </c>
      <c r="CU92" s="5">
        <v>1.25</v>
      </c>
      <c r="CV92" s="5">
        <v>249.07</v>
      </c>
      <c r="CW92" s="5">
        <v>0</v>
      </c>
      <c r="CX92" s="5">
        <v>0</v>
      </c>
      <c r="CY92" s="5">
        <v>685.92</v>
      </c>
      <c r="DA92" s="5">
        <v>0</v>
      </c>
      <c r="DB92" s="5">
        <v>0</v>
      </c>
      <c r="DC92" s="5">
        <v>0</v>
      </c>
      <c r="DD92" s="5">
        <v>0</v>
      </c>
      <c r="DE92" s="5">
        <v>0</v>
      </c>
      <c r="DF92" s="5">
        <v>0</v>
      </c>
      <c r="DJ92" s="5" t="s">
        <v>521</v>
      </c>
      <c r="DK92" s="5" t="s">
        <v>702</v>
      </c>
      <c r="DL92" s="5" t="s">
        <v>702</v>
      </c>
      <c r="DM92" s="5" t="s">
        <v>703</v>
      </c>
      <c r="DN92" s="5" t="s">
        <v>704</v>
      </c>
      <c r="DO92" s="5" t="s">
        <v>704</v>
      </c>
      <c r="DP92" s="5" t="s">
        <v>114</v>
      </c>
      <c r="DQ92" s="5" t="s">
        <v>524</v>
      </c>
      <c r="DR92" s="5" t="s">
        <v>387</v>
      </c>
      <c r="DS92" s="5" t="s">
        <v>705</v>
      </c>
      <c r="DU92" s="5" t="s">
        <v>15</v>
      </c>
      <c r="DV92" s="5" t="s">
        <v>452</v>
      </c>
      <c r="DW92" s="5" t="s">
        <v>382</v>
      </c>
      <c r="DZ92" s="5" t="s">
        <v>408</v>
      </c>
      <c r="EA92" s="5" t="s">
        <v>758</v>
      </c>
      <c r="EB92" s="5" t="s">
        <v>157</v>
      </c>
      <c r="EC92" s="5" t="s">
        <v>410</v>
      </c>
      <c r="ED92" s="5">
        <v>45292</v>
      </c>
      <c r="EF92" s="5" t="s">
        <v>763</v>
      </c>
    </row>
    <row r="93" spans="1:136" s="5" customFormat="1" x14ac:dyDescent="0.3">
      <c r="A93" s="9">
        <f t="shared" si="30"/>
        <v>92</v>
      </c>
      <c r="B93" s="5" t="s">
        <v>693</v>
      </c>
      <c r="C93" s="5" t="s">
        <v>205</v>
      </c>
      <c r="D93" s="5" t="s">
        <v>210</v>
      </c>
      <c r="E93" s="5" t="s">
        <v>166</v>
      </c>
      <c r="F93" s="20" t="str">
        <f t="shared" si="22"/>
        <v>Wall Furnace and Window AC19 SEER Ductless Mini-Split Heat Pump (HSPF = 10)MFm</v>
      </c>
      <c r="G93" s="5">
        <f t="shared" si="26"/>
        <v>-6.01</v>
      </c>
      <c r="H93" s="5">
        <f t="shared" si="27"/>
        <v>48.2</v>
      </c>
      <c r="I93" s="5">
        <f t="shared" si="28"/>
        <v>15</v>
      </c>
      <c r="J93" s="132">
        <f t="shared" si="25"/>
        <v>1845.77</v>
      </c>
      <c r="K93" s="132">
        <f t="shared" si="29"/>
        <v>3065.84</v>
      </c>
      <c r="L93" s="15" t="s">
        <v>694</v>
      </c>
      <c r="M93" s="5" t="s">
        <v>157</v>
      </c>
      <c r="N93" s="5" t="s">
        <v>695</v>
      </c>
      <c r="O93" s="5" t="s">
        <v>580</v>
      </c>
      <c r="P93" s="5" t="s">
        <v>713</v>
      </c>
      <c r="R93" s="5" t="s">
        <v>764</v>
      </c>
      <c r="S93" s="5" t="s">
        <v>715</v>
      </c>
      <c r="T93" s="5" t="s">
        <v>716</v>
      </c>
      <c r="U93" s="5" t="s">
        <v>381</v>
      </c>
      <c r="V93" s="5" t="s">
        <v>382</v>
      </c>
      <c r="W93" s="5" t="s">
        <v>383</v>
      </c>
      <c r="X93" s="5" t="s">
        <v>166</v>
      </c>
      <c r="Y93" s="5" t="s">
        <v>384</v>
      </c>
      <c r="Z93" s="5" t="s">
        <v>125</v>
      </c>
      <c r="AA93" s="5" t="s">
        <v>512</v>
      </c>
      <c r="AB93" s="5" t="s">
        <v>386</v>
      </c>
      <c r="AC93" s="5" t="s">
        <v>387</v>
      </c>
      <c r="AD93" s="5" t="s">
        <v>387</v>
      </c>
      <c r="AE93" s="5" t="s">
        <v>700</v>
      </c>
      <c r="AF93" s="5" t="s">
        <v>547</v>
      </c>
      <c r="AG93" s="5" t="s">
        <v>717</v>
      </c>
      <c r="AH93" s="5" t="s">
        <v>516</v>
      </c>
      <c r="AI93" s="5" t="s">
        <v>387</v>
      </c>
      <c r="AJ93" s="5" t="s">
        <v>391</v>
      </c>
      <c r="AK93" s="5" t="s">
        <v>701</v>
      </c>
      <c r="AL93" s="5">
        <v>0</v>
      </c>
      <c r="AM93" s="5">
        <v>-6.01</v>
      </c>
      <c r="AN93" s="5">
        <v>48.2</v>
      </c>
      <c r="AO93" s="5">
        <v>0</v>
      </c>
      <c r="AP93" s="5">
        <v>0</v>
      </c>
      <c r="AQ93" s="5">
        <v>0</v>
      </c>
      <c r="AR93" s="5">
        <v>298.41000000000003</v>
      </c>
      <c r="AS93" s="5">
        <v>921.66</v>
      </c>
      <c r="AT93" s="5">
        <v>1845.77</v>
      </c>
      <c r="AU93" s="5">
        <v>1383.57</v>
      </c>
      <c r="AV93" s="5">
        <v>1682.27</v>
      </c>
      <c r="AW93" s="5">
        <v>0</v>
      </c>
      <c r="AX93" s="5">
        <v>0</v>
      </c>
      <c r="AY93" s="5">
        <v>0</v>
      </c>
      <c r="AZ93" s="5" t="s">
        <v>382</v>
      </c>
      <c r="BA93" s="5" t="s">
        <v>517</v>
      </c>
      <c r="BB93" s="5">
        <v>15</v>
      </c>
      <c r="BD93" s="5">
        <v>0</v>
      </c>
      <c r="BE93" s="5">
        <v>15</v>
      </c>
      <c r="BF93" s="5">
        <v>0</v>
      </c>
      <c r="BG93" s="5">
        <v>0</v>
      </c>
      <c r="BH93" s="5">
        <v>2340</v>
      </c>
      <c r="BI93" s="5">
        <v>287</v>
      </c>
      <c r="BJ93" s="5">
        <v>0</v>
      </c>
      <c r="BK93" s="5">
        <v>0</v>
      </c>
      <c r="BL93" s="5">
        <v>0</v>
      </c>
      <c r="BM93" s="5">
        <v>0</v>
      </c>
      <c r="BN93" s="5">
        <v>2350</v>
      </c>
      <c r="BO93" s="5">
        <v>239</v>
      </c>
      <c r="BP93" s="5" t="s">
        <v>474</v>
      </c>
      <c r="BQ93" s="5" t="s">
        <v>396</v>
      </c>
      <c r="BR93" s="5">
        <v>1</v>
      </c>
      <c r="BS93" s="5">
        <v>1</v>
      </c>
      <c r="BT93" s="5">
        <v>1</v>
      </c>
      <c r="BU93" s="5">
        <v>1</v>
      </c>
      <c r="BV93" s="5" t="s">
        <v>397</v>
      </c>
      <c r="BW93" s="5">
        <v>1</v>
      </c>
      <c r="BX93" s="5">
        <v>0</v>
      </c>
      <c r="BY93" s="5" t="s">
        <v>459</v>
      </c>
      <c r="BZ93" s="5" t="s">
        <v>399</v>
      </c>
      <c r="CA93" s="5">
        <v>0</v>
      </c>
      <c r="CB93" s="5">
        <v>470.37</v>
      </c>
      <c r="CC93" s="5">
        <v>0</v>
      </c>
      <c r="CD93" s="5">
        <v>0</v>
      </c>
      <c r="CF93" s="5">
        <v>0</v>
      </c>
      <c r="CL93" s="5" t="s">
        <v>389</v>
      </c>
      <c r="CM93" s="5" t="b">
        <v>0</v>
      </c>
      <c r="CN93" s="5" t="s">
        <v>400</v>
      </c>
      <c r="CO93" s="5" t="s">
        <v>401</v>
      </c>
      <c r="CP93" s="5">
        <v>0</v>
      </c>
      <c r="CQ93" s="5">
        <v>925.91</v>
      </c>
      <c r="CR93" s="5">
        <v>2252.5</v>
      </c>
      <c r="CS93" s="5">
        <v>475.45</v>
      </c>
      <c r="CT93" s="5">
        <v>0.41</v>
      </c>
      <c r="CU93" s="5">
        <v>1.95</v>
      </c>
      <c r="CV93" s="5">
        <v>450.46</v>
      </c>
      <c r="CW93" s="5">
        <v>0</v>
      </c>
      <c r="CX93" s="5">
        <v>0</v>
      </c>
      <c r="CY93" s="5">
        <v>470.37</v>
      </c>
      <c r="DA93" s="5">
        <v>0</v>
      </c>
      <c r="DB93" s="5">
        <v>0</v>
      </c>
      <c r="DC93" s="5">
        <v>0</v>
      </c>
      <c r="DD93" s="5">
        <v>0</v>
      </c>
      <c r="DE93" s="5">
        <v>0</v>
      </c>
      <c r="DF93" s="5">
        <v>0</v>
      </c>
      <c r="DJ93" s="5" t="s">
        <v>521</v>
      </c>
      <c r="DK93" s="5" t="s">
        <v>702</v>
      </c>
      <c r="DL93" s="5" t="s">
        <v>702</v>
      </c>
      <c r="DM93" s="5" t="s">
        <v>703</v>
      </c>
      <c r="DN93" s="5" t="s">
        <v>704</v>
      </c>
      <c r="DO93" s="5" t="s">
        <v>704</v>
      </c>
      <c r="DP93" s="5" t="s">
        <v>114</v>
      </c>
      <c r="DQ93" s="5" t="s">
        <v>524</v>
      </c>
      <c r="DR93" s="5" t="s">
        <v>387</v>
      </c>
      <c r="DS93" s="5" t="s">
        <v>705</v>
      </c>
      <c r="DU93" s="5" t="s">
        <v>15</v>
      </c>
      <c r="DV93" s="5" t="s">
        <v>452</v>
      </c>
      <c r="DW93" s="5" t="s">
        <v>382</v>
      </c>
      <c r="DZ93" s="5" t="s">
        <v>408</v>
      </c>
      <c r="EA93" s="5" t="s">
        <v>765</v>
      </c>
      <c r="EB93" s="5" t="s">
        <v>157</v>
      </c>
      <c r="EC93" s="5" t="s">
        <v>410</v>
      </c>
      <c r="ED93" s="5">
        <v>45292</v>
      </c>
      <c r="EF93" s="5" t="s">
        <v>766</v>
      </c>
    </row>
    <row r="94" spans="1:136" s="5" customFormat="1" x14ac:dyDescent="0.3">
      <c r="A94" s="9">
        <f t="shared" si="30"/>
        <v>93</v>
      </c>
      <c r="B94" s="5" t="s">
        <v>693</v>
      </c>
      <c r="C94" s="5" t="s">
        <v>205</v>
      </c>
      <c r="D94" s="5" t="s">
        <v>210</v>
      </c>
      <c r="E94" s="5" t="s">
        <v>166</v>
      </c>
      <c r="F94" s="20" t="str">
        <f t="shared" si="22"/>
        <v>Wall Furnace and Window AC19 SEER Ductless Mini-Split Heat Pump (HSPF = 10)MFm</v>
      </c>
      <c r="G94" s="5">
        <f t="shared" si="26"/>
        <v>-6.01</v>
      </c>
      <c r="H94" s="5">
        <f t="shared" si="27"/>
        <v>48.2</v>
      </c>
      <c r="I94" s="5">
        <f t="shared" si="28"/>
        <v>15</v>
      </c>
      <c r="J94" s="132">
        <f t="shared" si="25"/>
        <v>1845.77</v>
      </c>
      <c r="K94" s="132">
        <f t="shared" si="29"/>
        <v>3065.84</v>
      </c>
      <c r="L94" s="15" t="s">
        <v>694</v>
      </c>
      <c r="M94" s="5" t="s">
        <v>157</v>
      </c>
      <c r="N94" s="5" t="s">
        <v>695</v>
      </c>
      <c r="O94" s="5" t="s">
        <v>580</v>
      </c>
      <c r="P94" s="5" t="s">
        <v>713</v>
      </c>
      <c r="R94" s="5" t="s">
        <v>764</v>
      </c>
      <c r="S94" s="5" t="s">
        <v>715</v>
      </c>
      <c r="T94" s="5" t="s">
        <v>716</v>
      </c>
      <c r="U94" s="5" t="s">
        <v>381</v>
      </c>
      <c r="V94" s="5" t="s">
        <v>382</v>
      </c>
      <c r="W94" s="5" t="s">
        <v>383</v>
      </c>
      <c r="X94" s="5" t="s">
        <v>166</v>
      </c>
      <c r="Y94" s="5" t="s">
        <v>384</v>
      </c>
      <c r="Z94" s="5" t="s">
        <v>125</v>
      </c>
      <c r="AA94" s="5" t="s">
        <v>512</v>
      </c>
      <c r="AB94" s="5" t="s">
        <v>386</v>
      </c>
      <c r="AC94" s="5" t="s">
        <v>387</v>
      </c>
      <c r="AD94" s="5" t="s">
        <v>387</v>
      </c>
      <c r="AE94" s="5" t="s">
        <v>700</v>
      </c>
      <c r="AF94" s="5" t="s">
        <v>547</v>
      </c>
      <c r="AG94" s="5" t="s">
        <v>717</v>
      </c>
      <c r="AH94" s="5" t="s">
        <v>516</v>
      </c>
      <c r="AI94" s="5" t="s">
        <v>387</v>
      </c>
      <c r="AJ94" s="5" t="s">
        <v>391</v>
      </c>
      <c r="AK94" s="5" t="s">
        <v>701</v>
      </c>
      <c r="AL94" s="5">
        <v>0</v>
      </c>
      <c r="AM94" s="5">
        <v>-6.01</v>
      </c>
      <c r="AN94" s="5">
        <v>48.2</v>
      </c>
      <c r="AO94" s="5">
        <v>0</v>
      </c>
      <c r="AP94" s="5">
        <v>0</v>
      </c>
      <c r="AQ94" s="5">
        <v>0</v>
      </c>
      <c r="AR94" s="5">
        <v>298.41000000000003</v>
      </c>
      <c r="AS94" s="5">
        <v>921.66</v>
      </c>
      <c r="AT94" s="5">
        <v>1845.77</v>
      </c>
      <c r="AU94" s="5">
        <v>1383.57</v>
      </c>
      <c r="AV94" s="5">
        <v>1682.27</v>
      </c>
      <c r="AW94" s="5">
        <v>0</v>
      </c>
      <c r="AX94" s="5">
        <v>0</v>
      </c>
      <c r="AY94" s="5">
        <v>0</v>
      </c>
      <c r="AZ94" s="5" t="s">
        <v>382</v>
      </c>
      <c r="BA94" s="5" t="s">
        <v>517</v>
      </c>
      <c r="BB94" s="5">
        <v>15</v>
      </c>
      <c r="BD94" s="5">
        <v>0</v>
      </c>
      <c r="BE94" s="5">
        <v>15</v>
      </c>
      <c r="BF94" s="5">
        <v>0</v>
      </c>
      <c r="BG94" s="5">
        <v>0</v>
      </c>
      <c r="BH94" s="5">
        <v>2340</v>
      </c>
      <c r="BI94" s="5">
        <v>287</v>
      </c>
      <c r="BJ94" s="5">
        <v>0</v>
      </c>
      <c r="BK94" s="5">
        <v>0</v>
      </c>
      <c r="BL94" s="5">
        <v>0</v>
      </c>
      <c r="BM94" s="5">
        <v>0</v>
      </c>
      <c r="BN94" s="5">
        <v>2350</v>
      </c>
      <c r="BO94" s="5">
        <v>239</v>
      </c>
      <c r="BP94" s="5" t="s">
        <v>395</v>
      </c>
      <c r="BQ94" s="5" t="s">
        <v>396</v>
      </c>
      <c r="BR94" s="5">
        <v>1</v>
      </c>
      <c r="BS94" s="5">
        <v>1</v>
      </c>
      <c r="BT94" s="5">
        <v>1</v>
      </c>
      <c r="BU94" s="5">
        <v>1</v>
      </c>
      <c r="BV94" s="5" t="s">
        <v>397</v>
      </c>
      <c r="BW94" s="5">
        <v>1</v>
      </c>
      <c r="BX94" s="5">
        <v>0</v>
      </c>
      <c r="BY94" s="5" t="s">
        <v>459</v>
      </c>
      <c r="BZ94" s="5" t="s">
        <v>399</v>
      </c>
      <c r="CA94" s="5">
        <v>0</v>
      </c>
      <c r="CB94" s="5">
        <v>470.37</v>
      </c>
      <c r="CC94" s="5">
        <v>0</v>
      </c>
      <c r="CD94" s="5">
        <v>0</v>
      </c>
      <c r="CF94" s="5">
        <v>0</v>
      </c>
      <c r="CL94" s="5" t="s">
        <v>389</v>
      </c>
      <c r="CM94" s="5" t="b">
        <v>0</v>
      </c>
      <c r="CN94" s="5" t="s">
        <v>400</v>
      </c>
      <c r="CO94" s="5" t="s">
        <v>401</v>
      </c>
      <c r="CP94" s="5">
        <v>0</v>
      </c>
      <c r="CQ94" s="5">
        <v>925.91</v>
      </c>
      <c r="CR94" s="5">
        <v>2252.5</v>
      </c>
      <c r="CS94" s="5">
        <v>475.45</v>
      </c>
      <c r="CT94" s="5">
        <v>0.41</v>
      </c>
      <c r="CU94" s="5">
        <v>1.95</v>
      </c>
      <c r="CV94" s="5">
        <v>450.46</v>
      </c>
      <c r="CW94" s="5">
        <v>0</v>
      </c>
      <c r="CX94" s="5">
        <v>0</v>
      </c>
      <c r="CY94" s="5">
        <v>470.37</v>
      </c>
      <c r="DA94" s="5">
        <v>0</v>
      </c>
      <c r="DB94" s="5">
        <v>0</v>
      </c>
      <c r="DC94" s="5">
        <v>0</v>
      </c>
      <c r="DD94" s="5">
        <v>0</v>
      </c>
      <c r="DE94" s="5">
        <v>0</v>
      </c>
      <c r="DF94" s="5">
        <v>0</v>
      </c>
      <c r="DJ94" s="5" t="s">
        <v>521</v>
      </c>
      <c r="DK94" s="5" t="s">
        <v>702</v>
      </c>
      <c r="DL94" s="5" t="s">
        <v>702</v>
      </c>
      <c r="DM94" s="5" t="s">
        <v>703</v>
      </c>
      <c r="DN94" s="5" t="s">
        <v>704</v>
      </c>
      <c r="DO94" s="5" t="s">
        <v>704</v>
      </c>
      <c r="DP94" s="5" t="s">
        <v>114</v>
      </c>
      <c r="DQ94" s="5" t="s">
        <v>524</v>
      </c>
      <c r="DR94" s="5" t="s">
        <v>387</v>
      </c>
      <c r="DS94" s="5" t="s">
        <v>705</v>
      </c>
      <c r="DU94" s="5" t="s">
        <v>15</v>
      </c>
      <c r="DV94" s="5" t="s">
        <v>452</v>
      </c>
      <c r="DW94" s="5" t="s">
        <v>382</v>
      </c>
      <c r="DZ94" s="5" t="s">
        <v>408</v>
      </c>
      <c r="EA94" s="5" t="s">
        <v>765</v>
      </c>
      <c r="EB94" s="5" t="s">
        <v>157</v>
      </c>
      <c r="EC94" s="5" t="s">
        <v>410</v>
      </c>
      <c r="ED94" s="5">
        <v>45292</v>
      </c>
      <c r="EF94" s="5" t="s">
        <v>767</v>
      </c>
    </row>
    <row r="95" spans="1:136" s="5" customFormat="1" x14ac:dyDescent="0.3">
      <c r="A95" s="9">
        <f t="shared" si="30"/>
        <v>94</v>
      </c>
      <c r="B95" s="5" t="s">
        <v>693</v>
      </c>
      <c r="C95" s="5" t="s">
        <v>205</v>
      </c>
      <c r="D95" s="5" t="s">
        <v>210</v>
      </c>
      <c r="E95" s="5" t="s">
        <v>162</v>
      </c>
      <c r="F95" s="20" t="str">
        <f t="shared" si="22"/>
        <v>Wall Furnace and Window AC19 SEER Ductless Mini-Split Heat Pump (HSPF = 10)SFm</v>
      </c>
      <c r="G95" s="5">
        <f t="shared" si="26"/>
        <v>-126</v>
      </c>
      <c r="H95" s="5">
        <f t="shared" si="27"/>
        <v>64.3</v>
      </c>
      <c r="I95" s="5">
        <f t="shared" si="28"/>
        <v>15</v>
      </c>
      <c r="J95" s="132">
        <f t="shared" si="25"/>
        <v>1845.77</v>
      </c>
      <c r="K95" s="132">
        <f t="shared" si="29"/>
        <v>3065.84</v>
      </c>
      <c r="L95" s="15" t="s">
        <v>694</v>
      </c>
      <c r="M95" s="5" t="s">
        <v>157</v>
      </c>
      <c r="N95" s="5" t="s">
        <v>695</v>
      </c>
      <c r="O95" s="5" t="s">
        <v>580</v>
      </c>
      <c r="P95" s="5" t="s">
        <v>721</v>
      </c>
      <c r="R95" s="5" t="s">
        <v>768</v>
      </c>
      <c r="S95" s="5" t="s">
        <v>715</v>
      </c>
      <c r="T95" s="5" t="s">
        <v>716</v>
      </c>
      <c r="U95" s="5" t="s">
        <v>381</v>
      </c>
      <c r="V95" s="5" t="s">
        <v>382</v>
      </c>
      <c r="W95" s="5" t="s">
        <v>383</v>
      </c>
      <c r="X95" s="5" t="s">
        <v>162</v>
      </c>
      <c r="Y95" s="5" t="s">
        <v>384</v>
      </c>
      <c r="Z95" s="5" t="s">
        <v>125</v>
      </c>
      <c r="AA95" s="5" t="s">
        <v>512</v>
      </c>
      <c r="AB95" s="5" t="s">
        <v>386</v>
      </c>
      <c r="AC95" s="5" t="s">
        <v>387</v>
      </c>
      <c r="AD95" s="5" t="s">
        <v>387</v>
      </c>
      <c r="AE95" s="5" t="s">
        <v>700</v>
      </c>
      <c r="AF95" s="5" t="s">
        <v>547</v>
      </c>
      <c r="AG95" s="5" t="s">
        <v>717</v>
      </c>
      <c r="AH95" s="5" t="s">
        <v>516</v>
      </c>
      <c r="AI95" s="5" t="s">
        <v>387</v>
      </c>
      <c r="AJ95" s="5" t="s">
        <v>391</v>
      </c>
      <c r="AK95" s="5" t="s">
        <v>701</v>
      </c>
      <c r="AL95" s="5">
        <v>0</v>
      </c>
      <c r="AM95" s="5">
        <v>-126</v>
      </c>
      <c r="AN95" s="5">
        <v>64.3</v>
      </c>
      <c r="AO95" s="5">
        <v>0</v>
      </c>
      <c r="AP95" s="5">
        <v>0</v>
      </c>
      <c r="AQ95" s="5">
        <v>0</v>
      </c>
      <c r="AR95" s="5">
        <v>298.41000000000003</v>
      </c>
      <c r="AS95" s="5">
        <v>921.66</v>
      </c>
      <c r="AT95" s="5">
        <v>1845.77</v>
      </c>
      <c r="AU95" s="5">
        <v>1383.57</v>
      </c>
      <c r="AV95" s="5">
        <v>1682.27</v>
      </c>
      <c r="AW95" s="5">
        <v>0</v>
      </c>
      <c r="AX95" s="5">
        <v>0</v>
      </c>
      <c r="AY95" s="5">
        <v>0</v>
      </c>
      <c r="AZ95" s="5" t="s">
        <v>382</v>
      </c>
      <c r="BA95" s="5" t="s">
        <v>517</v>
      </c>
      <c r="BB95" s="5">
        <v>15</v>
      </c>
      <c r="BD95" s="5">
        <v>0</v>
      </c>
      <c r="BE95" s="5">
        <v>15</v>
      </c>
      <c r="BF95" s="5">
        <v>0</v>
      </c>
      <c r="BG95" s="5">
        <v>0</v>
      </c>
      <c r="BH95" s="5">
        <v>1910</v>
      </c>
      <c r="BI95" s="5">
        <v>120</v>
      </c>
      <c r="BJ95" s="5">
        <v>0</v>
      </c>
      <c r="BK95" s="5">
        <v>0</v>
      </c>
      <c r="BL95" s="5">
        <v>0</v>
      </c>
      <c r="BM95" s="5">
        <v>0</v>
      </c>
      <c r="BN95" s="5">
        <v>2030</v>
      </c>
      <c r="BO95" s="5">
        <v>55.6</v>
      </c>
      <c r="BP95" s="5" t="s">
        <v>474</v>
      </c>
      <c r="BQ95" s="5" t="s">
        <v>396</v>
      </c>
      <c r="BR95" s="5">
        <v>1</v>
      </c>
      <c r="BS95" s="5">
        <v>1</v>
      </c>
      <c r="BT95" s="5">
        <v>1</v>
      </c>
      <c r="BU95" s="5">
        <v>1</v>
      </c>
      <c r="BV95" s="5" t="s">
        <v>397</v>
      </c>
      <c r="BW95" s="5">
        <v>1</v>
      </c>
      <c r="BX95" s="5">
        <v>0</v>
      </c>
      <c r="BY95" s="5" t="s">
        <v>459</v>
      </c>
      <c r="BZ95" s="5" t="s">
        <v>399</v>
      </c>
      <c r="CA95" s="5">
        <v>0</v>
      </c>
      <c r="CB95" s="5">
        <v>470.37</v>
      </c>
      <c r="CC95" s="5">
        <v>0</v>
      </c>
      <c r="CD95" s="5">
        <v>0</v>
      </c>
      <c r="CF95" s="5">
        <v>0</v>
      </c>
      <c r="CL95" s="5" t="s">
        <v>389</v>
      </c>
      <c r="CM95" s="5" t="b">
        <v>0</v>
      </c>
      <c r="CN95" s="5" t="s">
        <v>400</v>
      </c>
      <c r="CO95" s="5" t="s">
        <v>401</v>
      </c>
      <c r="CP95" s="5">
        <v>0</v>
      </c>
      <c r="CQ95" s="5">
        <v>1235.18</v>
      </c>
      <c r="CR95" s="5">
        <v>2353.89</v>
      </c>
      <c r="CS95" s="5">
        <v>576.83000000000004</v>
      </c>
      <c r="CT95" s="5">
        <v>0.52</v>
      </c>
      <c r="CU95" s="5">
        <v>2.14</v>
      </c>
      <c r="CV95" s="5">
        <v>658.35</v>
      </c>
      <c r="CW95" s="5">
        <v>0</v>
      </c>
      <c r="CX95" s="5">
        <v>0</v>
      </c>
      <c r="CY95" s="5">
        <v>470.37</v>
      </c>
      <c r="DA95" s="5">
        <v>0</v>
      </c>
      <c r="DB95" s="5">
        <v>0</v>
      </c>
      <c r="DC95" s="5">
        <v>0</v>
      </c>
      <c r="DD95" s="5">
        <v>0</v>
      </c>
      <c r="DE95" s="5">
        <v>0</v>
      </c>
      <c r="DF95" s="5">
        <v>0</v>
      </c>
      <c r="DJ95" s="5" t="s">
        <v>521</v>
      </c>
      <c r="DK95" s="5" t="s">
        <v>702</v>
      </c>
      <c r="DL95" s="5" t="s">
        <v>702</v>
      </c>
      <c r="DM95" s="5" t="s">
        <v>703</v>
      </c>
      <c r="DN95" s="5" t="s">
        <v>704</v>
      </c>
      <c r="DO95" s="5" t="s">
        <v>704</v>
      </c>
      <c r="DP95" s="5" t="s">
        <v>114</v>
      </c>
      <c r="DQ95" s="5" t="s">
        <v>524</v>
      </c>
      <c r="DR95" s="5" t="s">
        <v>387</v>
      </c>
      <c r="DS95" s="5" t="s">
        <v>705</v>
      </c>
      <c r="DU95" s="5" t="s">
        <v>15</v>
      </c>
      <c r="DV95" s="5" t="s">
        <v>452</v>
      </c>
      <c r="DW95" s="5" t="s">
        <v>382</v>
      </c>
      <c r="DZ95" s="5" t="s">
        <v>408</v>
      </c>
      <c r="EA95" s="5" t="s">
        <v>765</v>
      </c>
      <c r="EB95" s="5" t="s">
        <v>157</v>
      </c>
      <c r="EC95" s="5" t="s">
        <v>410</v>
      </c>
      <c r="ED95" s="5">
        <v>45292</v>
      </c>
      <c r="EF95" s="5" t="s">
        <v>769</v>
      </c>
    </row>
    <row r="96" spans="1:136" s="5" customFormat="1" x14ac:dyDescent="0.3">
      <c r="A96" s="9">
        <f t="shared" si="30"/>
        <v>95</v>
      </c>
      <c r="B96" s="5" t="s">
        <v>693</v>
      </c>
      <c r="C96" s="5" t="s">
        <v>205</v>
      </c>
      <c r="D96" s="5" t="s">
        <v>210</v>
      </c>
      <c r="E96" s="5" t="s">
        <v>162</v>
      </c>
      <c r="F96" s="20" t="str">
        <f t="shared" si="22"/>
        <v>Wall Furnace and Window AC19 SEER Ductless Mini-Split Heat Pump (HSPF = 10)SFm</v>
      </c>
      <c r="G96" s="5">
        <f t="shared" si="26"/>
        <v>-126</v>
      </c>
      <c r="H96" s="5">
        <f t="shared" si="27"/>
        <v>64.3</v>
      </c>
      <c r="I96" s="5">
        <f t="shared" si="28"/>
        <v>15</v>
      </c>
      <c r="J96" s="132">
        <f t="shared" si="25"/>
        <v>1845.77</v>
      </c>
      <c r="K96" s="132">
        <f t="shared" si="29"/>
        <v>3065.84</v>
      </c>
      <c r="L96" s="15" t="s">
        <v>694</v>
      </c>
      <c r="M96" s="5" t="s">
        <v>157</v>
      </c>
      <c r="N96" s="5" t="s">
        <v>695</v>
      </c>
      <c r="O96" s="5" t="s">
        <v>580</v>
      </c>
      <c r="P96" s="5" t="s">
        <v>721</v>
      </c>
      <c r="R96" s="5" t="s">
        <v>768</v>
      </c>
      <c r="S96" s="5" t="s">
        <v>715</v>
      </c>
      <c r="T96" s="5" t="s">
        <v>716</v>
      </c>
      <c r="U96" s="5" t="s">
        <v>381</v>
      </c>
      <c r="V96" s="5" t="s">
        <v>382</v>
      </c>
      <c r="W96" s="5" t="s">
        <v>383</v>
      </c>
      <c r="X96" s="5" t="s">
        <v>162</v>
      </c>
      <c r="Y96" s="5" t="s">
        <v>384</v>
      </c>
      <c r="Z96" s="5" t="s">
        <v>125</v>
      </c>
      <c r="AA96" s="5" t="s">
        <v>512</v>
      </c>
      <c r="AB96" s="5" t="s">
        <v>386</v>
      </c>
      <c r="AC96" s="5" t="s">
        <v>387</v>
      </c>
      <c r="AD96" s="5" t="s">
        <v>387</v>
      </c>
      <c r="AE96" s="5" t="s">
        <v>700</v>
      </c>
      <c r="AF96" s="5" t="s">
        <v>547</v>
      </c>
      <c r="AG96" s="5" t="s">
        <v>717</v>
      </c>
      <c r="AH96" s="5" t="s">
        <v>516</v>
      </c>
      <c r="AI96" s="5" t="s">
        <v>387</v>
      </c>
      <c r="AJ96" s="5" t="s">
        <v>391</v>
      </c>
      <c r="AK96" s="5" t="s">
        <v>701</v>
      </c>
      <c r="AL96" s="5">
        <v>0</v>
      </c>
      <c r="AM96" s="5">
        <v>-126</v>
      </c>
      <c r="AN96" s="5">
        <v>64.3</v>
      </c>
      <c r="AO96" s="5">
        <v>0</v>
      </c>
      <c r="AP96" s="5">
        <v>0</v>
      </c>
      <c r="AQ96" s="5">
        <v>0</v>
      </c>
      <c r="AR96" s="5">
        <v>298.41000000000003</v>
      </c>
      <c r="AS96" s="5">
        <v>921.66</v>
      </c>
      <c r="AT96" s="5">
        <v>1845.77</v>
      </c>
      <c r="AU96" s="5">
        <v>1383.57</v>
      </c>
      <c r="AV96" s="5">
        <v>1682.27</v>
      </c>
      <c r="AW96" s="5">
        <v>0</v>
      </c>
      <c r="AX96" s="5">
        <v>0</v>
      </c>
      <c r="AY96" s="5">
        <v>0</v>
      </c>
      <c r="AZ96" s="5" t="s">
        <v>382</v>
      </c>
      <c r="BA96" s="5" t="s">
        <v>517</v>
      </c>
      <c r="BB96" s="5">
        <v>15</v>
      </c>
      <c r="BD96" s="5">
        <v>0</v>
      </c>
      <c r="BE96" s="5">
        <v>15</v>
      </c>
      <c r="BF96" s="5">
        <v>0</v>
      </c>
      <c r="BG96" s="5">
        <v>0</v>
      </c>
      <c r="BH96" s="5">
        <v>1910</v>
      </c>
      <c r="BI96" s="5">
        <v>120</v>
      </c>
      <c r="BJ96" s="5">
        <v>0</v>
      </c>
      <c r="BK96" s="5">
        <v>0</v>
      </c>
      <c r="BL96" s="5">
        <v>0</v>
      </c>
      <c r="BM96" s="5">
        <v>0</v>
      </c>
      <c r="BN96" s="5">
        <v>2030</v>
      </c>
      <c r="BO96" s="5">
        <v>55.6</v>
      </c>
      <c r="BP96" s="5" t="s">
        <v>395</v>
      </c>
      <c r="BQ96" s="5" t="s">
        <v>396</v>
      </c>
      <c r="BR96" s="5">
        <v>1</v>
      </c>
      <c r="BS96" s="5">
        <v>1</v>
      </c>
      <c r="BT96" s="5">
        <v>1</v>
      </c>
      <c r="BU96" s="5">
        <v>1</v>
      </c>
      <c r="BV96" s="5" t="s">
        <v>397</v>
      </c>
      <c r="BW96" s="5">
        <v>1</v>
      </c>
      <c r="BX96" s="5">
        <v>0</v>
      </c>
      <c r="BY96" s="5" t="s">
        <v>459</v>
      </c>
      <c r="BZ96" s="5" t="s">
        <v>399</v>
      </c>
      <c r="CA96" s="5">
        <v>0</v>
      </c>
      <c r="CB96" s="5">
        <v>470.37</v>
      </c>
      <c r="CC96" s="5">
        <v>0</v>
      </c>
      <c r="CD96" s="5">
        <v>0</v>
      </c>
      <c r="CF96" s="5">
        <v>0</v>
      </c>
      <c r="CL96" s="5" t="s">
        <v>389</v>
      </c>
      <c r="CM96" s="5" t="b">
        <v>0</v>
      </c>
      <c r="CN96" s="5" t="s">
        <v>400</v>
      </c>
      <c r="CO96" s="5" t="s">
        <v>401</v>
      </c>
      <c r="CP96" s="5">
        <v>0</v>
      </c>
      <c r="CQ96" s="5">
        <v>1235.18</v>
      </c>
      <c r="CR96" s="5">
        <v>2353.89</v>
      </c>
      <c r="CS96" s="5">
        <v>576.83000000000004</v>
      </c>
      <c r="CT96" s="5">
        <v>0.52</v>
      </c>
      <c r="CU96" s="5">
        <v>2.14</v>
      </c>
      <c r="CV96" s="5">
        <v>658.35</v>
      </c>
      <c r="CW96" s="5">
        <v>0</v>
      </c>
      <c r="CX96" s="5">
        <v>0</v>
      </c>
      <c r="CY96" s="5">
        <v>470.37</v>
      </c>
      <c r="DA96" s="5">
        <v>0</v>
      </c>
      <c r="DB96" s="5">
        <v>0</v>
      </c>
      <c r="DC96" s="5">
        <v>0</v>
      </c>
      <c r="DD96" s="5">
        <v>0</v>
      </c>
      <c r="DE96" s="5">
        <v>0</v>
      </c>
      <c r="DF96" s="5">
        <v>0</v>
      </c>
      <c r="DJ96" s="5" t="s">
        <v>521</v>
      </c>
      <c r="DK96" s="5" t="s">
        <v>702</v>
      </c>
      <c r="DL96" s="5" t="s">
        <v>702</v>
      </c>
      <c r="DM96" s="5" t="s">
        <v>703</v>
      </c>
      <c r="DN96" s="5" t="s">
        <v>704</v>
      </c>
      <c r="DO96" s="5" t="s">
        <v>704</v>
      </c>
      <c r="DP96" s="5" t="s">
        <v>114</v>
      </c>
      <c r="DQ96" s="5" t="s">
        <v>524</v>
      </c>
      <c r="DR96" s="5" t="s">
        <v>387</v>
      </c>
      <c r="DS96" s="5" t="s">
        <v>705</v>
      </c>
      <c r="DU96" s="5" t="s">
        <v>15</v>
      </c>
      <c r="DV96" s="5" t="s">
        <v>452</v>
      </c>
      <c r="DW96" s="5" t="s">
        <v>382</v>
      </c>
      <c r="DZ96" s="5" t="s">
        <v>408</v>
      </c>
      <c r="EA96" s="5" t="s">
        <v>765</v>
      </c>
      <c r="EB96" s="5" t="s">
        <v>157</v>
      </c>
      <c r="EC96" s="5" t="s">
        <v>410</v>
      </c>
      <c r="ED96" s="5">
        <v>45292</v>
      </c>
      <c r="EF96" s="5" t="s">
        <v>770</v>
      </c>
    </row>
    <row r="97" spans="1:136" s="5" customFormat="1" x14ac:dyDescent="0.3">
      <c r="A97" s="9">
        <f t="shared" si="30"/>
        <v>96</v>
      </c>
      <c r="B97" s="5" t="s">
        <v>693</v>
      </c>
      <c r="C97" s="5" t="s">
        <v>203</v>
      </c>
      <c r="D97" s="5" t="s">
        <v>211</v>
      </c>
      <c r="E97" s="5" t="s">
        <v>166</v>
      </c>
      <c r="F97" s="20" t="str">
        <f t="shared" ref="F97:F128" si="31">_xlfn.CONCAT(C97:E97)</f>
        <v>Wall Furnace20 SEER Ductless Mini-Split Heat Pump (HSPF = 10.3)MFm</v>
      </c>
      <c r="G97" s="5">
        <f t="shared" si="26"/>
        <v>-328</v>
      </c>
      <c r="H97" s="5">
        <f t="shared" si="27"/>
        <v>53.8</v>
      </c>
      <c r="I97" s="5">
        <f t="shared" si="28"/>
        <v>15</v>
      </c>
      <c r="J97" s="132">
        <f t="shared" ref="J97:J128" si="32">INDEX(L97:EI97,MATCH("Measure Total Cost 1st Baseline",$L$64:$EI$64,0))</f>
        <v>2661.82</v>
      </c>
      <c r="K97" s="132">
        <f t="shared" si="29"/>
        <v>3162.1</v>
      </c>
      <c r="L97" s="15" t="s">
        <v>694</v>
      </c>
      <c r="M97" s="5" t="s">
        <v>157</v>
      </c>
      <c r="N97" s="5" t="s">
        <v>695</v>
      </c>
      <c r="O97" s="5" t="s">
        <v>771</v>
      </c>
      <c r="P97" s="5" t="s">
        <v>697</v>
      </c>
      <c r="R97" s="5" t="s">
        <v>772</v>
      </c>
      <c r="S97" s="5" t="s">
        <v>699</v>
      </c>
      <c r="T97" s="5" t="s">
        <v>699</v>
      </c>
      <c r="U97" s="5" t="s">
        <v>381</v>
      </c>
      <c r="V97" s="5" t="s">
        <v>382</v>
      </c>
      <c r="W97" s="5" t="s">
        <v>383</v>
      </c>
      <c r="X97" s="5" t="s">
        <v>166</v>
      </c>
      <c r="Y97" s="5" t="s">
        <v>384</v>
      </c>
      <c r="Z97" s="5" t="s">
        <v>125</v>
      </c>
      <c r="AA97" s="5" t="s">
        <v>512</v>
      </c>
      <c r="AB97" s="5" t="s">
        <v>386</v>
      </c>
      <c r="AC97" s="5" t="s">
        <v>387</v>
      </c>
      <c r="AD97" s="5" t="s">
        <v>387</v>
      </c>
      <c r="AE97" s="5" t="s">
        <v>700</v>
      </c>
      <c r="AF97" s="5" t="s">
        <v>555</v>
      </c>
      <c r="AG97" s="5" t="s">
        <v>203</v>
      </c>
      <c r="AH97" s="5" t="s">
        <v>516</v>
      </c>
      <c r="AI97" s="5" t="s">
        <v>387</v>
      </c>
      <c r="AJ97" s="5" t="s">
        <v>391</v>
      </c>
      <c r="AK97" s="5" t="s">
        <v>701</v>
      </c>
      <c r="AL97" s="5">
        <v>0</v>
      </c>
      <c r="AM97" s="5">
        <v>-328</v>
      </c>
      <c r="AN97" s="5">
        <v>53.8</v>
      </c>
      <c r="AO97" s="5">
        <v>0</v>
      </c>
      <c r="AP97" s="5">
        <v>0</v>
      </c>
      <c r="AQ97" s="5">
        <v>0</v>
      </c>
      <c r="AR97" s="5">
        <v>114.6</v>
      </c>
      <c r="AS97" s="5">
        <v>385.68</v>
      </c>
      <c r="AT97" s="5">
        <v>2661.82</v>
      </c>
      <c r="AU97" s="5">
        <v>1383.57</v>
      </c>
      <c r="AV97" s="5">
        <v>1778.53</v>
      </c>
      <c r="AW97" s="5">
        <v>0</v>
      </c>
      <c r="AX97" s="5">
        <v>0</v>
      </c>
      <c r="AY97" s="5">
        <v>0</v>
      </c>
      <c r="AZ97" s="5" t="s">
        <v>382</v>
      </c>
      <c r="BA97" s="5" t="s">
        <v>517</v>
      </c>
      <c r="BB97" s="5">
        <v>15</v>
      </c>
      <c r="BD97" s="5">
        <v>0</v>
      </c>
      <c r="BE97" s="5">
        <v>15</v>
      </c>
      <c r="BF97" s="5">
        <v>0</v>
      </c>
      <c r="BG97" s="5">
        <v>0</v>
      </c>
      <c r="BH97" s="5">
        <v>2010</v>
      </c>
      <c r="BI97" s="5">
        <v>293</v>
      </c>
      <c r="BJ97" s="5">
        <v>0</v>
      </c>
      <c r="BK97" s="5">
        <v>0</v>
      </c>
      <c r="BL97" s="5">
        <v>0</v>
      </c>
      <c r="BM97" s="5">
        <v>0</v>
      </c>
      <c r="BN97" s="5">
        <v>2340</v>
      </c>
      <c r="BO97" s="5">
        <v>239</v>
      </c>
      <c r="BP97" s="5" t="s">
        <v>474</v>
      </c>
      <c r="BQ97" s="5" t="s">
        <v>396</v>
      </c>
      <c r="BR97" s="5">
        <v>1</v>
      </c>
      <c r="BS97" s="5">
        <v>1</v>
      </c>
      <c r="BT97" s="5">
        <v>1</v>
      </c>
      <c r="BU97" s="5">
        <v>1</v>
      </c>
      <c r="BV97" s="5" t="s">
        <v>397</v>
      </c>
      <c r="BW97" s="5">
        <v>1</v>
      </c>
      <c r="BX97" s="5">
        <v>0</v>
      </c>
      <c r="BY97" s="5" t="s">
        <v>459</v>
      </c>
      <c r="BZ97" s="5" t="s">
        <v>399</v>
      </c>
      <c r="CA97" s="5">
        <v>0</v>
      </c>
      <c r="CB97" s="5">
        <v>685.92</v>
      </c>
      <c r="CC97" s="5">
        <v>0</v>
      </c>
      <c r="CD97" s="5">
        <v>0</v>
      </c>
      <c r="CF97" s="5">
        <v>0</v>
      </c>
      <c r="CL97" s="5" t="s">
        <v>389</v>
      </c>
      <c r="CM97" s="5" t="b">
        <v>0</v>
      </c>
      <c r="CN97" s="5" t="s">
        <v>400</v>
      </c>
      <c r="CO97" s="5" t="s">
        <v>401</v>
      </c>
      <c r="CP97" s="5">
        <v>0</v>
      </c>
      <c r="CQ97" s="5">
        <v>1033.48</v>
      </c>
      <c r="CR97" s="5">
        <v>3525.79</v>
      </c>
      <c r="CS97" s="5">
        <v>963.06</v>
      </c>
      <c r="CT97" s="5">
        <v>0.28999999999999998</v>
      </c>
      <c r="CU97" s="5">
        <v>1.07</v>
      </c>
      <c r="CV97" s="5">
        <v>70.42</v>
      </c>
      <c r="CW97" s="5">
        <v>0</v>
      </c>
      <c r="CX97" s="5">
        <v>0</v>
      </c>
      <c r="CY97" s="5">
        <v>685.92</v>
      </c>
      <c r="DA97" s="5">
        <v>0</v>
      </c>
      <c r="DB97" s="5">
        <v>0</v>
      </c>
      <c r="DC97" s="5">
        <v>0</v>
      </c>
      <c r="DD97" s="5">
        <v>0</v>
      </c>
      <c r="DE97" s="5">
        <v>0</v>
      </c>
      <c r="DF97" s="5">
        <v>0</v>
      </c>
      <c r="DJ97" s="5" t="s">
        <v>521</v>
      </c>
      <c r="DK97" s="5" t="s">
        <v>702</v>
      </c>
      <c r="DL97" s="5" t="s">
        <v>702</v>
      </c>
      <c r="DM97" s="5" t="s">
        <v>703</v>
      </c>
      <c r="DN97" s="5" t="s">
        <v>704</v>
      </c>
      <c r="DO97" s="5" t="s">
        <v>704</v>
      </c>
      <c r="DP97" s="5" t="s">
        <v>114</v>
      </c>
      <c r="DQ97" s="5" t="s">
        <v>524</v>
      </c>
      <c r="DR97" s="5" t="s">
        <v>387</v>
      </c>
      <c r="DS97" s="5" t="s">
        <v>705</v>
      </c>
      <c r="DU97" s="5" t="s">
        <v>15</v>
      </c>
      <c r="DV97" s="5" t="s">
        <v>452</v>
      </c>
      <c r="DW97" s="5" t="s">
        <v>382</v>
      </c>
      <c r="DZ97" s="5" t="s">
        <v>408</v>
      </c>
      <c r="EA97" s="5" t="s">
        <v>773</v>
      </c>
      <c r="EB97" s="5" t="s">
        <v>157</v>
      </c>
      <c r="EC97" s="5" t="s">
        <v>410</v>
      </c>
      <c r="ED97" s="5">
        <v>45292</v>
      </c>
      <c r="EF97" s="5" t="s">
        <v>774</v>
      </c>
    </row>
    <row r="98" spans="1:136" s="5" customFormat="1" x14ac:dyDescent="0.3">
      <c r="A98" s="9">
        <f t="shared" si="30"/>
        <v>97</v>
      </c>
      <c r="B98" s="5" t="s">
        <v>693</v>
      </c>
      <c r="C98" s="5" t="s">
        <v>203</v>
      </c>
      <c r="D98" s="5" t="s">
        <v>211</v>
      </c>
      <c r="E98" s="5" t="s">
        <v>166</v>
      </c>
      <c r="F98" s="20" t="str">
        <f t="shared" si="31"/>
        <v>Wall Furnace20 SEER Ductless Mini-Split Heat Pump (HSPF = 10.3)MFm</v>
      </c>
      <c r="G98" s="5">
        <f t="shared" si="26"/>
        <v>-328</v>
      </c>
      <c r="H98" s="5">
        <f t="shared" si="27"/>
        <v>53.8</v>
      </c>
      <c r="I98" s="5">
        <f t="shared" si="28"/>
        <v>15</v>
      </c>
      <c r="J98" s="132">
        <f t="shared" si="32"/>
        <v>2661.82</v>
      </c>
      <c r="K98" s="132">
        <f t="shared" si="29"/>
        <v>3162.1</v>
      </c>
      <c r="L98" s="15" t="s">
        <v>694</v>
      </c>
      <c r="M98" s="5" t="s">
        <v>157</v>
      </c>
      <c r="N98" s="5" t="s">
        <v>695</v>
      </c>
      <c r="O98" s="5" t="s">
        <v>771</v>
      </c>
      <c r="P98" s="5" t="s">
        <v>697</v>
      </c>
      <c r="R98" s="5" t="s">
        <v>772</v>
      </c>
      <c r="S98" s="5" t="s">
        <v>699</v>
      </c>
      <c r="T98" s="5" t="s">
        <v>699</v>
      </c>
      <c r="U98" s="5" t="s">
        <v>381</v>
      </c>
      <c r="V98" s="5" t="s">
        <v>382</v>
      </c>
      <c r="W98" s="5" t="s">
        <v>383</v>
      </c>
      <c r="X98" s="5" t="s">
        <v>166</v>
      </c>
      <c r="Y98" s="5" t="s">
        <v>384</v>
      </c>
      <c r="Z98" s="5" t="s">
        <v>125</v>
      </c>
      <c r="AA98" s="5" t="s">
        <v>512</v>
      </c>
      <c r="AB98" s="5" t="s">
        <v>386</v>
      </c>
      <c r="AC98" s="5" t="s">
        <v>387</v>
      </c>
      <c r="AD98" s="5" t="s">
        <v>387</v>
      </c>
      <c r="AE98" s="5" t="s">
        <v>700</v>
      </c>
      <c r="AF98" s="5" t="s">
        <v>555</v>
      </c>
      <c r="AG98" s="5" t="s">
        <v>203</v>
      </c>
      <c r="AH98" s="5" t="s">
        <v>516</v>
      </c>
      <c r="AI98" s="5" t="s">
        <v>387</v>
      </c>
      <c r="AJ98" s="5" t="s">
        <v>391</v>
      </c>
      <c r="AK98" s="5" t="s">
        <v>701</v>
      </c>
      <c r="AL98" s="5">
        <v>0</v>
      </c>
      <c r="AM98" s="5">
        <v>-328</v>
      </c>
      <c r="AN98" s="5">
        <v>53.8</v>
      </c>
      <c r="AO98" s="5">
        <v>0</v>
      </c>
      <c r="AP98" s="5">
        <v>0</v>
      </c>
      <c r="AQ98" s="5">
        <v>0</v>
      </c>
      <c r="AR98" s="5">
        <v>114.6</v>
      </c>
      <c r="AS98" s="5">
        <v>385.68</v>
      </c>
      <c r="AT98" s="5">
        <v>2661.82</v>
      </c>
      <c r="AU98" s="5">
        <v>1383.57</v>
      </c>
      <c r="AV98" s="5">
        <v>1778.53</v>
      </c>
      <c r="AW98" s="5">
        <v>0</v>
      </c>
      <c r="AX98" s="5">
        <v>0</v>
      </c>
      <c r="AY98" s="5">
        <v>0</v>
      </c>
      <c r="AZ98" s="5" t="s">
        <v>382</v>
      </c>
      <c r="BA98" s="5" t="s">
        <v>517</v>
      </c>
      <c r="BB98" s="5">
        <v>15</v>
      </c>
      <c r="BD98" s="5">
        <v>0</v>
      </c>
      <c r="BE98" s="5">
        <v>15</v>
      </c>
      <c r="BF98" s="5">
        <v>0</v>
      </c>
      <c r="BG98" s="5">
        <v>0</v>
      </c>
      <c r="BH98" s="5">
        <v>2010</v>
      </c>
      <c r="BI98" s="5">
        <v>293</v>
      </c>
      <c r="BJ98" s="5">
        <v>0</v>
      </c>
      <c r="BK98" s="5">
        <v>0</v>
      </c>
      <c r="BL98" s="5">
        <v>0</v>
      </c>
      <c r="BM98" s="5">
        <v>0</v>
      </c>
      <c r="BN98" s="5">
        <v>2340</v>
      </c>
      <c r="BO98" s="5">
        <v>239</v>
      </c>
      <c r="BP98" s="5" t="s">
        <v>395</v>
      </c>
      <c r="BQ98" s="5" t="s">
        <v>396</v>
      </c>
      <c r="BR98" s="5">
        <v>1</v>
      </c>
      <c r="BS98" s="5">
        <v>1</v>
      </c>
      <c r="BT98" s="5">
        <v>1</v>
      </c>
      <c r="BU98" s="5">
        <v>1</v>
      </c>
      <c r="BV98" s="5" t="s">
        <v>397</v>
      </c>
      <c r="BW98" s="5">
        <v>1</v>
      </c>
      <c r="BX98" s="5">
        <v>0</v>
      </c>
      <c r="BY98" s="5" t="s">
        <v>459</v>
      </c>
      <c r="BZ98" s="5" t="s">
        <v>399</v>
      </c>
      <c r="CA98" s="5">
        <v>0</v>
      </c>
      <c r="CB98" s="5">
        <v>685.92</v>
      </c>
      <c r="CC98" s="5">
        <v>0</v>
      </c>
      <c r="CD98" s="5">
        <v>0</v>
      </c>
      <c r="CF98" s="5">
        <v>0</v>
      </c>
      <c r="CL98" s="5" t="s">
        <v>389</v>
      </c>
      <c r="CM98" s="5" t="b">
        <v>0</v>
      </c>
      <c r="CN98" s="5" t="s">
        <v>400</v>
      </c>
      <c r="CO98" s="5" t="s">
        <v>401</v>
      </c>
      <c r="CP98" s="5">
        <v>0</v>
      </c>
      <c r="CQ98" s="5">
        <v>1033.48</v>
      </c>
      <c r="CR98" s="5">
        <v>3525.79</v>
      </c>
      <c r="CS98" s="5">
        <v>963.06</v>
      </c>
      <c r="CT98" s="5">
        <v>0.28999999999999998</v>
      </c>
      <c r="CU98" s="5">
        <v>1.07</v>
      </c>
      <c r="CV98" s="5">
        <v>70.42</v>
      </c>
      <c r="CW98" s="5">
        <v>0</v>
      </c>
      <c r="CX98" s="5">
        <v>0</v>
      </c>
      <c r="CY98" s="5">
        <v>685.92</v>
      </c>
      <c r="DA98" s="5">
        <v>0</v>
      </c>
      <c r="DB98" s="5">
        <v>0</v>
      </c>
      <c r="DC98" s="5">
        <v>0</v>
      </c>
      <c r="DD98" s="5">
        <v>0</v>
      </c>
      <c r="DE98" s="5">
        <v>0</v>
      </c>
      <c r="DF98" s="5">
        <v>0</v>
      </c>
      <c r="DJ98" s="5" t="s">
        <v>521</v>
      </c>
      <c r="DK98" s="5" t="s">
        <v>702</v>
      </c>
      <c r="DL98" s="5" t="s">
        <v>702</v>
      </c>
      <c r="DM98" s="5" t="s">
        <v>703</v>
      </c>
      <c r="DN98" s="5" t="s">
        <v>704</v>
      </c>
      <c r="DO98" s="5" t="s">
        <v>704</v>
      </c>
      <c r="DP98" s="5" t="s">
        <v>114</v>
      </c>
      <c r="DQ98" s="5" t="s">
        <v>524</v>
      </c>
      <c r="DR98" s="5" t="s">
        <v>387</v>
      </c>
      <c r="DS98" s="5" t="s">
        <v>705</v>
      </c>
      <c r="DU98" s="5" t="s">
        <v>15</v>
      </c>
      <c r="DV98" s="5" t="s">
        <v>452</v>
      </c>
      <c r="DW98" s="5" t="s">
        <v>382</v>
      </c>
      <c r="DZ98" s="5" t="s">
        <v>408</v>
      </c>
      <c r="EA98" s="5" t="s">
        <v>773</v>
      </c>
      <c r="EB98" s="5" t="s">
        <v>157</v>
      </c>
      <c r="EC98" s="5" t="s">
        <v>410</v>
      </c>
      <c r="ED98" s="5">
        <v>45292</v>
      </c>
      <c r="EF98" s="5" t="s">
        <v>775</v>
      </c>
    </row>
    <row r="99" spans="1:136" s="5" customFormat="1" x14ac:dyDescent="0.3">
      <c r="A99" s="9">
        <f t="shared" si="30"/>
        <v>98</v>
      </c>
      <c r="B99" s="5" t="s">
        <v>693</v>
      </c>
      <c r="C99" s="5" t="s">
        <v>203</v>
      </c>
      <c r="D99" s="5" t="s">
        <v>211</v>
      </c>
      <c r="E99" s="5" t="s">
        <v>162</v>
      </c>
      <c r="F99" s="20" t="str">
        <f t="shared" si="31"/>
        <v>Wall Furnace20 SEER Ductless Mini-Split Heat Pump (HSPF = 10.3)SFm</v>
      </c>
      <c r="G99" s="5">
        <f t="shared" si="26"/>
        <v>-341</v>
      </c>
      <c r="H99" s="5">
        <f t="shared" si="27"/>
        <v>64.2</v>
      </c>
      <c r="I99" s="5">
        <f t="shared" si="28"/>
        <v>15</v>
      </c>
      <c r="J99" s="132">
        <f t="shared" si="32"/>
        <v>2661.82</v>
      </c>
      <c r="K99" s="132">
        <f t="shared" si="29"/>
        <v>3162.1</v>
      </c>
      <c r="L99" s="15" t="s">
        <v>694</v>
      </c>
      <c r="M99" s="5" t="s">
        <v>157</v>
      </c>
      <c r="N99" s="5" t="s">
        <v>695</v>
      </c>
      <c r="O99" s="5" t="s">
        <v>771</v>
      </c>
      <c r="P99" s="5" t="s">
        <v>709</v>
      </c>
      <c r="R99" s="5" t="s">
        <v>776</v>
      </c>
      <c r="S99" s="5" t="s">
        <v>699</v>
      </c>
      <c r="T99" s="5" t="s">
        <v>699</v>
      </c>
      <c r="U99" s="5" t="s">
        <v>381</v>
      </c>
      <c r="V99" s="5" t="s">
        <v>382</v>
      </c>
      <c r="W99" s="5" t="s">
        <v>383</v>
      </c>
      <c r="X99" s="5" t="s">
        <v>162</v>
      </c>
      <c r="Y99" s="5" t="s">
        <v>384</v>
      </c>
      <c r="Z99" s="5" t="s">
        <v>125</v>
      </c>
      <c r="AA99" s="5" t="s">
        <v>512</v>
      </c>
      <c r="AB99" s="5" t="s">
        <v>386</v>
      </c>
      <c r="AC99" s="5" t="s">
        <v>387</v>
      </c>
      <c r="AD99" s="5" t="s">
        <v>387</v>
      </c>
      <c r="AE99" s="5" t="s">
        <v>700</v>
      </c>
      <c r="AF99" s="5" t="s">
        <v>555</v>
      </c>
      <c r="AG99" s="5" t="s">
        <v>203</v>
      </c>
      <c r="AH99" s="5" t="s">
        <v>516</v>
      </c>
      <c r="AI99" s="5" t="s">
        <v>387</v>
      </c>
      <c r="AJ99" s="5" t="s">
        <v>391</v>
      </c>
      <c r="AK99" s="5" t="s">
        <v>701</v>
      </c>
      <c r="AL99" s="5">
        <v>0</v>
      </c>
      <c r="AM99" s="5">
        <v>-341</v>
      </c>
      <c r="AN99" s="5">
        <v>64.2</v>
      </c>
      <c r="AO99" s="5">
        <v>0</v>
      </c>
      <c r="AP99" s="5">
        <v>0</v>
      </c>
      <c r="AQ99" s="5">
        <v>0</v>
      </c>
      <c r="AR99" s="5">
        <v>114.6</v>
      </c>
      <c r="AS99" s="5">
        <v>385.68</v>
      </c>
      <c r="AT99" s="5">
        <v>2661.82</v>
      </c>
      <c r="AU99" s="5">
        <v>1383.57</v>
      </c>
      <c r="AV99" s="5">
        <v>1778.53</v>
      </c>
      <c r="AW99" s="5">
        <v>0</v>
      </c>
      <c r="AX99" s="5">
        <v>0</v>
      </c>
      <c r="AY99" s="5">
        <v>0</v>
      </c>
      <c r="AZ99" s="5" t="s">
        <v>382</v>
      </c>
      <c r="BA99" s="5" t="s">
        <v>517</v>
      </c>
      <c r="BB99" s="5">
        <v>15</v>
      </c>
      <c r="BD99" s="5">
        <v>0</v>
      </c>
      <c r="BE99" s="5">
        <v>15</v>
      </c>
      <c r="BF99" s="5">
        <v>0</v>
      </c>
      <c r="BG99" s="5">
        <v>0</v>
      </c>
      <c r="BH99" s="5">
        <v>1680</v>
      </c>
      <c r="BI99" s="5">
        <v>120</v>
      </c>
      <c r="BJ99" s="5">
        <v>0</v>
      </c>
      <c r="BK99" s="5">
        <v>0</v>
      </c>
      <c r="BL99" s="5">
        <v>0</v>
      </c>
      <c r="BM99" s="5">
        <v>0</v>
      </c>
      <c r="BN99" s="5">
        <v>2020</v>
      </c>
      <c r="BO99" s="5">
        <v>55.6</v>
      </c>
      <c r="BP99" s="5" t="s">
        <v>474</v>
      </c>
      <c r="BQ99" s="5" t="s">
        <v>396</v>
      </c>
      <c r="BR99" s="5">
        <v>1</v>
      </c>
      <c r="BS99" s="5">
        <v>1</v>
      </c>
      <c r="BT99" s="5">
        <v>1</v>
      </c>
      <c r="BU99" s="5">
        <v>1</v>
      </c>
      <c r="BV99" s="5" t="s">
        <v>397</v>
      </c>
      <c r="BW99" s="5">
        <v>1</v>
      </c>
      <c r="BX99" s="5">
        <v>0</v>
      </c>
      <c r="BY99" s="5" t="s">
        <v>459</v>
      </c>
      <c r="BZ99" s="5" t="s">
        <v>399</v>
      </c>
      <c r="CA99" s="5">
        <v>0</v>
      </c>
      <c r="CB99" s="5">
        <v>685.92</v>
      </c>
      <c r="CC99" s="5">
        <v>0</v>
      </c>
      <c r="CD99" s="5">
        <v>0</v>
      </c>
      <c r="CF99" s="5">
        <v>0</v>
      </c>
      <c r="CL99" s="5" t="s">
        <v>389</v>
      </c>
      <c r="CM99" s="5" t="b">
        <v>0</v>
      </c>
      <c r="CN99" s="5" t="s">
        <v>400</v>
      </c>
      <c r="CO99" s="5" t="s">
        <v>401</v>
      </c>
      <c r="CP99" s="5">
        <v>0</v>
      </c>
      <c r="CQ99" s="5">
        <v>1233.26</v>
      </c>
      <c r="CR99" s="5">
        <v>3536.77</v>
      </c>
      <c r="CS99" s="5">
        <v>974.05</v>
      </c>
      <c r="CT99" s="5">
        <v>0.35</v>
      </c>
      <c r="CU99" s="5">
        <v>1.27</v>
      </c>
      <c r="CV99" s="5">
        <v>259.20999999999998</v>
      </c>
      <c r="CW99" s="5">
        <v>0</v>
      </c>
      <c r="CX99" s="5">
        <v>0</v>
      </c>
      <c r="CY99" s="5">
        <v>685.92</v>
      </c>
      <c r="DA99" s="5">
        <v>0</v>
      </c>
      <c r="DB99" s="5">
        <v>0</v>
      </c>
      <c r="DC99" s="5">
        <v>0</v>
      </c>
      <c r="DD99" s="5">
        <v>0</v>
      </c>
      <c r="DE99" s="5">
        <v>0</v>
      </c>
      <c r="DF99" s="5">
        <v>0</v>
      </c>
      <c r="DJ99" s="5" t="s">
        <v>521</v>
      </c>
      <c r="DK99" s="5" t="s">
        <v>702</v>
      </c>
      <c r="DL99" s="5" t="s">
        <v>702</v>
      </c>
      <c r="DM99" s="5" t="s">
        <v>703</v>
      </c>
      <c r="DN99" s="5" t="s">
        <v>704</v>
      </c>
      <c r="DO99" s="5" t="s">
        <v>704</v>
      </c>
      <c r="DP99" s="5" t="s">
        <v>114</v>
      </c>
      <c r="DQ99" s="5" t="s">
        <v>524</v>
      </c>
      <c r="DR99" s="5" t="s">
        <v>387</v>
      </c>
      <c r="DS99" s="5" t="s">
        <v>705</v>
      </c>
      <c r="DU99" s="5" t="s">
        <v>15</v>
      </c>
      <c r="DV99" s="5" t="s">
        <v>452</v>
      </c>
      <c r="DW99" s="5" t="s">
        <v>382</v>
      </c>
      <c r="DZ99" s="5" t="s">
        <v>408</v>
      </c>
      <c r="EA99" s="5" t="s">
        <v>773</v>
      </c>
      <c r="EB99" s="5" t="s">
        <v>157</v>
      </c>
      <c r="EC99" s="5" t="s">
        <v>410</v>
      </c>
      <c r="ED99" s="5">
        <v>45292</v>
      </c>
      <c r="EF99" s="5" t="s">
        <v>777</v>
      </c>
    </row>
    <row r="100" spans="1:136" s="5" customFormat="1" x14ac:dyDescent="0.3">
      <c r="A100" s="9">
        <f t="shared" si="30"/>
        <v>99</v>
      </c>
      <c r="B100" s="5" t="s">
        <v>693</v>
      </c>
      <c r="C100" s="5" t="s">
        <v>203</v>
      </c>
      <c r="D100" s="5" t="s">
        <v>211</v>
      </c>
      <c r="E100" s="5" t="s">
        <v>162</v>
      </c>
      <c r="F100" s="20" t="str">
        <f t="shared" si="31"/>
        <v>Wall Furnace20 SEER Ductless Mini-Split Heat Pump (HSPF = 10.3)SFm</v>
      </c>
      <c r="G100" s="5">
        <f t="shared" si="26"/>
        <v>-341</v>
      </c>
      <c r="H100" s="5">
        <f t="shared" si="27"/>
        <v>64.2</v>
      </c>
      <c r="I100" s="5">
        <f t="shared" si="28"/>
        <v>15</v>
      </c>
      <c r="J100" s="132">
        <f t="shared" si="32"/>
        <v>2661.82</v>
      </c>
      <c r="K100" s="132">
        <f t="shared" si="29"/>
        <v>3162.1</v>
      </c>
      <c r="L100" s="15" t="s">
        <v>694</v>
      </c>
      <c r="M100" s="5" t="s">
        <v>157</v>
      </c>
      <c r="N100" s="5" t="s">
        <v>695</v>
      </c>
      <c r="O100" s="5" t="s">
        <v>771</v>
      </c>
      <c r="P100" s="5" t="s">
        <v>709</v>
      </c>
      <c r="R100" s="5" t="s">
        <v>776</v>
      </c>
      <c r="S100" s="5" t="s">
        <v>699</v>
      </c>
      <c r="T100" s="5" t="s">
        <v>699</v>
      </c>
      <c r="U100" s="5" t="s">
        <v>381</v>
      </c>
      <c r="V100" s="5" t="s">
        <v>382</v>
      </c>
      <c r="W100" s="5" t="s">
        <v>383</v>
      </c>
      <c r="X100" s="5" t="s">
        <v>162</v>
      </c>
      <c r="Y100" s="5" t="s">
        <v>384</v>
      </c>
      <c r="Z100" s="5" t="s">
        <v>125</v>
      </c>
      <c r="AA100" s="5" t="s">
        <v>512</v>
      </c>
      <c r="AB100" s="5" t="s">
        <v>386</v>
      </c>
      <c r="AC100" s="5" t="s">
        <v>387</v>
      </c>
      <c r="AD100" s="5" t="s">
        <v>387</v>
      </c>
      <c r="AE100" s="5" t="s">
        <v>700</v>
      </c>
      <c r="AF100" s="5" t="s">
        <v>555</v>
      </c>
      <c r="AG100" s="5" t="s">
        <v>203</v>
      </c>
      <c r="AH100" s="5" t="s">
        <v>516</v>
      </c>
      <c r="AI100" s="5" t="s">
        <v>387</v>
      </c>
      <c r="AJ100" s="5" t="s">
        <v>391</v>
      </c>
      <c r="AK100" s="5" t="s">
        <v>701</v>
      </c>
      <c r="AL100" s="5">
        <v>0</v>
      </c>
      <c r="AM100" s="5">
        <v>-341</v>
      </c>
      <c r="AN100" s="5">
        <v>64.2</v>
      </c>
      <c r="AO100" s="5">
        <v>0</v>
      </c>
      <c r="AP100" s="5">
        <v>0</v>
      </c>
      <c r="AQ100" s="5">
        <v>0</v>
      </c>
      <c r="AR100" s="5">
        <v>114.6</v>
      </c>
      <c r="AS100" s="5">
        <v>385.68</v>
      </c>
      <c r="AT100" s="5">
        <v>2661.82</v>
      </c>
      <c r="AU100" s="5">
        <v>1383.57</v>
      </c>
      <c r="AV100" s="5">
        <v>1778.53</v>
      </c>
      <c r="AW100" s="5">
        <v>0</v>
      </c>
      <c r="AX100" s="5">
        <v>0</v>
      </c>
      <c r="AY100" s="5">
        <v>0</v>
      </c>
      <c r="AZ100" s="5" t="s">
        <v>382</v>
      </c>
      <c r="BA100" s="5" t="s">
        <v>517</v>
      </c>
      <c r="BB100" s="5">
        <v>15</v>
      </c>
      <c r="BD100" s="5">
        <v>0</v>
      </c>
      <c r="BE100" s="5">
        <v>15</v>
      </c>
      <c r="BF100" s="5">
        <v>0</v>
      </c>
      <c r="BG100" s="5">
        <v>0</v>
      </c>
      <c r="BH100" s="5">
        <v>1680</v>
      </c>
      <c r="BI100" s="5">
        <v>120</v>
      </c>
      <c r="BJ100" s="5">
        <v>0</v>
      </c>
      <c r="BK100" s="5">
        <v>0</v>
      </c>
      <c r="BL100" s="5">
        <v>0</v>
      </c>
      <c r="BM100" s="5">
        <v>0</v>
      </c>
      <c r="BN100" s="5">
        <v>2020</v>
      </c>
      <c r="BO100" s="5">
        <v>55.6</v>
      </c>
      <c r="BP100" s="5" t="s">
        <v>395</v>
      </c>
      <c r="BQ100" s="5" t="s">
        <v>396</v>
      </c>
      <c r="BR100" s="5">
        <v>1</v>
      </c>
      <c r="BS100" s="5">
        <v>1</v>
      </c>
      <c r="BT100" s="5">
        <v>1</v>
      </c>
      <c r="BU100" s="5">
        <v>1</v>
      </c>
      <c r="BV100" s="5" t="s">
        <v>397</v>
      </c>
      <c r="BW100" s="5">
        <v>1</v>
      </c>
      <c r="BX100" s="5">
        <v>0</v>
      </c>
      <c r="BY100" s="5" t="s">
        <v>459</v>
      </c>
      <c r="BZ100" s="5" t="s">
        <v>399</v>
      </c>
      <c r="CA100" s="5">
        <v>0</v>
      </c>
      <c r="CB100" s="5">
        <v>685.92</v>
      </c>
      <c r="CC100" s="5">
        <v>0</v>
      </c>
      <c r="CD100" s="5">
        <v>0</v>
      </c>
      <c r="CF100" s="5">
        <v>0</v>
      </c>
      <c r="CL100" s="5" t="s">
        <v>389</v>
      </c>
      <c r="CM100" s="5" t="b">
        <v>0</v>
      </c>
      <c r="CN100" s="5" t="s">
        <v>400</v>
      </c>
      <c r="CO100" s="5" t="s">
        <v>401</v>
      </c>
      <c r="CP100" s="5">
        <v>0</v>
      </c>
      <c r="CQ100" s="5">
        <v>1233.26</v>
      </c>
      <c r="CR100" s="5">
        <v>3536.77</v>
      </c>
      <c r="CS100" s="5">
        <v>974.05</v>
      </c>
      <c r="CT100" s="5">
        <v>0.35</v>
      </c>
      <c r="CU100" s="5">
        <v>1.27</v>
      </c>
      <c r="CV100" s="5">
        <v>259.20999999999998</v>
      </c>
      <c r="CW100" s="5">
        <v>0</v>
      </c>
      <c r="CX100" s="5">
        <v>0</v>
      </c>
      <c r="CY100" s="5">
        <v>685.92</v>
      </c>
      <c r="DA100" s="5">
        <v>0</v>
      </c>
      <c r="DB100" s="5">
        <v>0</v>
      </c>
      <c r="DC100" s="5">
        <v>0</v>
      </c>
      <c r="DD100" s="5">
        <v>0</v>
      </c>
      <c r="DE100" s="5">
        <v>0</v>
      </c>
      <c r="DF100" s="5">
        <v>0</v>
      </c>
      <c r="DJ100" s="5" t="s">
        <v>521</v>
      </c>
      <c r="DK100" s="5" t="s">
        <v>702</v>
      </c>
      <c r="DL100" s="5" t="s">
        <v>702</v>
      </c>
      <c r="DM100" s="5" t="s">
        <v>703</v>
      </c>
      <c r="DN100" s="5" t="s">
        <v>704</v>
      </c>
      <c r="DO100" s="5" t="s">
        <v>704</v>
      </c>
      <c r="DP100" s="5" t="s">
        <v>114</v>
      </c>
      <c r="DQ100" s="5" t="s">
        <v>524</v>
      </c>
      <c r="DR100" s="5" t="s">
        <v>387</v>
      </c>
      <c r="DS100" s="5" t="s">
        <v>705</v>
      </c>
      <c r="DU100" s="5" t="s">
        <v>15</v>
      </c>
      <c r="DV100" s="5" t="s">
        <v>452</v>
      </c>
      <c r="DW100" s="5" t="s">
        <v>382</v>
      </c>
      <c r="DZ100" s="5" t="s">
        <v>408</v>
      </c>
      <c r="EA100" s="5" t="s">
        <v>773</v>
      </c>
      <c r="EB100" s="5" t="s">
        <v>157</v>
      </c>
      <c r="EC100" s="5" t="s">
        <v>410</v>
      </c>
      <c r="ED100" s="5">
        <v>45292</v>
      </c>
      <c r="EF100" s="5" t="s">
        <v>778</v>
      </c>
    </row>
    <row r="101" spans="1:136" s="5" customFormat="1" x14ac:dyDescent="0.3">
      <c r="A101" s="9">
        <f t="shared" si="30"/>
        <v>100</v>
      </c>
      <c r="B101" s="5" t="s">
        <v>693</v>
      </c>
      <c r="C101" s="5" t="s">
        <v>205</v>
      </c>
      <c r="D101" s="5" t="s">
        <v>211</v>
      </c>
      <c r="E101" s="5" t="s">
        <v>166</v>
      </c>
      <c r="F101" s="20" t="str">
        <f t="shared" si="31"/>
        <v>Wall Furnace and Window AC20 SEER Ductless Mini-Split Heat Pump (HSPF = 10.3)MFm</v>
      </c>
      <c r="G101" s="5">
        <f t="shared" si="26"/>
        <v>3.79</v>
      </c>
      <c r="H101" s="5">
        <f t="shared" si="27"/>
        <v>48.2</v>
      </c>
      <c r="I101" s="5">
        <f t="shared" si="28"/>
        <v>15</v>
      </c>
      <c r="J101" s="132">
        <f t="shared" si="32"/>
        <v>1942.03</v>
      </c>
      <c r="K101" s="132">
        <f t="shared" si="29"/>
        <v>3162.1</v>
      </c>
      <c r="L101" s="15" t="s">
        <v>694</v>
      </c>
      <c r="M101" s="5" t="s">
        <v>157</v>
      </c>
      <c r="N101" s="5" t="s">
        <v>695</v>
      </c>
      <c r="O101" s="5" t="s">
        <v>779</v>
      </c>
      <c r="P101" s="5" t="s">
        <v>713</v>
      </c>
      <c r="R101" s="5" t="s">
        <v>780</v>
      </c>
      <c r="S101" s="5" t="s">
        <v>715</v>
      </c>
      <c r="T101" s="5" t="s">
        <v>716</v>
      </c>
      <c r="U101" s="5" t="s">
        <v>381</v>
      </c>
      <c r="V101" s="5" t="s">
        <v>382</v>
      </c>
      <c r="W101" s="5" t="s">
        <v>383</v>
      </c>
      <c r="X101" s="5" t="s">
        <v>166</v>
      </c>
      <c r="Y101" s="5" t="s">
        <v>384</v>
      </c>
      <c r="Z101" s="5" t="s">
        <v>125</v>
      </c>
      <c r="AA101" s="5" t="s">
        <v>512</v>
      </c>
      <c r="AB101" s="5" t="s">
        <v>386</v>
      </c>
      <c r="AC101" s="5" t="s">
        <v>387</v>
      </c>
      <c r="AD101" s="5" t="s">
        <v>387</v>
      </c>
      <c r="AE101" s="5" t="s">
        <v>700</v>
      </c>
      <c r="AF101" s="5" t="s">
        <v>555</v>
      </c>
      <c r="AG101" s="5" t="s">
        <v>717</v>
      </c>
      <c r="AH101" s="5" t="s">
        <v>516</v>
      </c>
      <c r="AI101" s="5" t="s">
        <v>387</v>
      </c>
      <c r="AJ101" s="5" t="s">
        <v>391</v>
      </c>
      <c r="AK101" s="5" t="s">
        <v>701</v>
      </c>
      <c r="AL101" s="5">
        <v>0</v>
      </c>
      <c r="AM101" s="5">
        <v>3.79</v>
      </c>
      <c r="AN101" s="5">
        <v>48.2</v>
      </c>
      <c r="AO101" s="5">
        <v>0</v>
      </c>
      <c r="AP101" s="5">
        <v>0</v>
      </c>
      <c r="AQ101" s="5">
        <v>0</v>
      </c>
      <c r="AR101" s="5">
        <v>298.41000000000003</v>
      </c>
      <c r="AS101" s="5">
        <v>921.66</v>
      </c>
      <c r="AT101" s="5">
        <v>1942.03</v>
      </c>
      <c r="AU101" s="5">
        <v>1383.57</v>
      </c>
      <c r="AV101" s="5">
        <v>1778.53</v>
      </c>
      <c r="AW101" s="5">
        <v>0</v>
      </c>
      <c r="AX101" s="5">
        <v>0</v>
      </c>
      <c r="AY101" s="5">
        <v>0</v>
      </c>
      <c r="AZ101" s="5" t="s">
        <v>382</v>
      </c>
      <c r="BA101" s="5" t="s">
        <v>517</v>
      </c>
      <c r="BB101" s="5">
        <v>15</v>
      </c>
      <c r="BD101" s="5">
        <v>0</v>
      </c>
      <c r="BE101" s="5">
        <v>15</v>
      </c>
      <c r="BF101" s="5">
        <v>0</v>
      </c>
      <c r="BG101" s="5">
        <v>0</v>
      </c>
      <c r="BH101" s="5">
        <v>2340</v>
      </c>
      <c r="BI101" s="5">
        <v>287</v>
      </c>
      <c r="BJ101" s="5">
        <v>0</v>
      </c>
      <c r="BK101" s="5">
        <v>0</v>
      </c>
      <c r="BL101" s="5">
        <v>0</v>
      </c>
      <c r="BM101" s="5">
        <v>0</v>
      </c>
      <c r="BN101" s="5">
        <v>2340</v>
      </c>
      <c r="BO101" s="5">
        <v>239</v>
      </c>
      <c r="BP101" s="5" t="s">
        <v>474</v>
      </c>
      <c r="BQ101" s="5" t="s">
        <v>396</v>
      </c>
      <c r="BR101" s="5">
        <v>1</v>
      </c>
      <c r="BS101" s="5">
        <v>1</v>
      </c>
      <c r="BT101" s="5">
        <v>1</v>
      </c>
      <c r="BU101" s="5">
        <v>1</v>
      </c>
      <c r="BV101" s="5" t="s">
        <v>397</v>
      </c>
      <c r="BW101" s="5">
        <v>1</v>
      </c>
      <c r="BX101" s="5">
        <v>0</v>
      </c>
      <c r="BY101" s="5" t="s">
        <v>459</v>
      </c>
      <c r="BZ101" s="5" t="s">
        <v>399</v>
      </c>
      <c r="CA101" s="5">
        <v>0</v>
      </c>
      <c r="CB101" s="5">
        <v>470.37</v>
      </c>
      <c r="CC101" s="5">
        <v>0</v>
      </c>
      <c r="CD101" s="5">
        <v>0</v>
      </c>
      <c r="CF101" s="5">
        <v>0</v>
      </c>
      <c r="CL101" s="5" t="s">
        <v>389</v>
      </c>
      <c r="CM101" s="5" t="b">
        <v>0</v>
      </c>
      <c r="CN101" s="5" t="s">
        <v>400</v>
      </c>
      <c r="CO101" s="5" t="s">
        <v>401</v>
      </c>
      <c r="CP101" s="5">
        <v>3.2</v>
      </c>
      <c r="CQ101" s="5">
        <v>925.91</v>
      </c>
      <c r="CR101" s="5">
        <v>2340.1</v>
      </c>
      <c r="CS101" s="5">
        <v>470.37</v>
      </c>
      <c r="CT101" s="5">
        <v>0.4</v>
      </c>
      <c r="CU101" s="5">
        <v>1.98</v>
      </c>
      <c r="CV101" s="5">
        <v>458.74</v>
      </c>
      <c r="CW101" s="5">
        <v>0</v>
      </c>
      <c r="CX101" s="5">
        <v>0</v>
      </c>
      <c r="CY101" s="5">
        <v>470.37</v>
      </c>
      <c r="DA101" s="5">
        <v>0</v>
      </c>
      <c r="DB101" s="5">
        <v>0</v>
      </c>
      <c r="DC101" s="5">
        <v>0</v>
      </c>
      <c r="DD101" s="5">
        <v>0</v>
      </c>
      <c r="DE101" s="5">
        <v>0</v>
      </c>
      <c r="DF101" s="5">
        <v>0</v>
      </c>
      <c r="DJ101" s="5" t="s">
        <v>521</v>
      </c>
      <c r="DK101" s="5" t="s">
        <v>702</v>
      </c>
      <c r="DL101" s="5" t="s">
        <v>702</v>
      </c>
      <c r="DM101" s="5" t="s">
        <v>703</v>
      </c>
      <c r="DN101" s="5" t="s">
        <v>704</v>
      </c>
      <c r="DO101" s="5" t="s">
        <v>704</v>
      </c>
      <c r="DP101" s="5" t="s">
        <v>114</v>
      </c>
      <c r="DQ101" s="5" t="s">
        <v>524</v>
      </c>
      <c r="DR101" s="5" t="s">
        <v>387</v>
      </c>
      <c r="DS101" s="5" t="s">
        <v>705</v>
      </c>
      <c r="DU101" s="5" t="s">
        <v>15</v>
      </c>
      <c r="DV101" s="5" t="s">
        <v>452</v>
      </c>
      <c r="DW101" s="5" t="s">
        <v>382</v>
      </c>
      <c r="DZ101" s="5" t="s">
        <v>408</v>
      </c>
      <c r="EA101" s="5" t="s">
        <v>781</v>
      </c>
      <c r="EB101" s="5" t="s">
        <v>157</v>
      </c>
      <c r="EC101" s="5" t="s">
        <v>410</v>
      </c>
      <c r="ED101" s="5">
        <v>45292</v>
      </c>
      <c r="EF101" s="5" t="s">
        <v>782</v>
      </c>
    </row>
    <row r="102" spans="1:136" s="5" customFormat="1" x14ac:dyDescent="0.3">
      <c r="A102" s="9">
        <f t="shared" si="30"/>
        <v>101</v>
      </c>
      <c r="B102" s="5" t="s">
        <v>693</v>
      </c>
      <c r="C102" s="5" t="s">
        <v>205</v>
      </c>
      <c r="D102" s="5" t="s">
        <v>211</v>
      </c>
      <c r="E102" s="5" t="s">
        <v>166</v>
      </c>
      <c r="F102" s="20" t="str">
        <f t="shared" si="31"/>
        <v>Wall Furnace and Window AC20 SEER Ductless Mini-Split Heat Pump (HSPF = 10.3)MFm</v>
      </c>
      <c r="G102" s="5">
        <f t="shared" si="26"/>
        <v>3.79</v>
      </c>
      <c r="H102" s="5">
        <f t="shared" si="27"/>
        <v>48.2</v>
      </c>
      <c r="I102" s="5">
        <f t="shared" si="28"/>
        <v>15</v>
      </c>
      <c r="J102" s="132">
        <f t="shared" si="32"/>
        <v>1942.03</v>
      </c>
      <c r="K102" s="132">
        <f t="shared" si="29"/>
        <v>3162.1</v>
      </c>
      <c r="L102" s="15" t="s">
        <v>694</v>
      </c>
      <c r="M102" s="5" t="s">
        <v>157</v>
      </c>
      <c r="N102" s="5" t="s">
        <v>695</v>
      </c>
      <c r="O102" s="5" t="s">
        <v>779</v>
      </c>
      <c r="P102" s="5" t="s">
        <v>713</v>
      </c>
      <c r="R102" s="5" t="s">
        <v>780</v>
      </c>
      <c r="S102" s="5" t="s">
        <v>715</v>
      </c>
      <c r="T102" s="5" t="s">
        <v>716</v>
      </c>
      <c r="U102" s="5" t="s">
        <v>381</v>
      </c>
      <c r="V102" s="5" t="s">
        <v>382</v>
      </c>
      <c r="W102" s="5" t="s">
        <v>383</v>
      </c>
      <c r="X102" s="5" t="s">
        <v>166</v>
      </c>
      <c r="Y102" s="5" t="s">
        <v>384</v>
      </c>
      <c r="Z102" s="5" t="s">
        <v>125</v>
      </c>
      <c r="AA102" s="5" t="s">
        <v>512</v>
      </c>
      <c r="AB102" s="5" t="s">
        <v>386</v>
      </c>
      <c r="AC102" s="5" t="s">
        <v>387</v>
      </c>
      <c r="AD102" s="5" t="s">
        <v>387</v>
      </c>
      <c r="AE102" s="5" t="s">
        <v>700</v>
      </c>
      <c r="AF102" s="5" t="s">
        <v>555</v>
      </c>
      <c r="AG102" s="5" t="s">
        <v>717</v>
      </c>
      <c r="AH102" s="5" t="s">
        <v>516</v>
      </c>
      <c r="AI102" s="5" t="s">
        <v>387</v>
      </c>
      <c r="AJ102" s="5" t="s">
        <v>391</v>
      </c>
      <c r="AK102" s="5" t="s">
        <v>701</v>
      </c>
      <c r="AL102" s="5">
        <v>0</v>
      </c>
      <c r="AM102" s="5">
        <v>3.79</v>
      </c>
      <c r="AN102" s="5">
        <v>48.2</v>
      </c>
      <c r="AO102" s="5">
        <v>0</v>
      </c>
      <c r="AP102" s="5">
        <v>0</v>
      </c>
      <c r="AQ102" s="5">
        <v>0</v>
      </c>
      <c r="AR102" s="5">
        <v>298.41000000000003</v>
      </c>
      <c r="AS102" s="5">
        <v>921.66</v>
      </c>
      <c r="AT102" s="5">
        <v>1942.03</v>
      </c>
      <c r="AU102" s="5">
        <v>1383.57</v>
      </c>
      <c r="AV102" s="5">
        <v>1778.53</v>
      </c>
      <c r="AW102" s="5">
        <v>0</v>
      </c>
      <c r="AX102" s="5">
        <v>0</v>
      </c>
      <c r="AY102" s="5">
        <v>0</v>
      </c>
      <c r="AZ102" s="5" t="s">
        <v>382</v>
      </c>
      <c r="BA102" s="5" t="s">
        <v>517</v>
      </c>
      <c r="BB102" s="5">
        <v>15</v>
      </c>
      <c r="BD102" s="5">
        <v>0</v>
      </c>
      <c r="BE102" s="5">
        <v>15</v>
      </c>
      <c r="BF102" s="5">
        <v>0</v>
      </c>
      <c r="BG102" s="5">
        <v>0</v>
      </c>
      <c r="BH102" s="5">
        <v>2340</v>
      </c>
      <c r="BI102" s="5">
        <v>287</v>
      </c>
      <c r="BJ102" s="5">
        <v>0</v>
      </c>
      <c r="BK102" s="5">
        <v>0</v>
      </c>
      <c r="BL102" s="5">
        <v>0</v>
      </c>
      <c r="BM102" s="5">
        <v>0</v>
      </c>
      <c r="BN102" s="5">
        <v>2340</v>
      </c>
      <c r="BO102" s="5">
        <v>239</v>
      </c>
      <c r="BP102" s="5" t="s">
        <v>395</v>
      </c>
      <c r="BQ102" s="5" t="s">
        <v>396</v>
      </c>
      <c r="BR102" s="5">
        <v>1</v>
      </c>
      <c r="BS102" s="5">
        <v>1</v>
      </c>
      <c r="BT102" s="5">
        <v>1</v>
      </c>
      <c r="BU102" s="5">
        <v>1</v>
      </c>
      <c r="BV102" s="5" t="s">
        <v>397</v>
      </c>
      <c r="BW102" s="5">
        <v>1</v>
      </c>
      <c r="BX102" s="5">
        <v>0</v>
      </c>
      <c r="BY102" s="5" t="s">
        <v>459</v>
      </c>
      <c r="BZ102" s="5" t="s">
        <v>399</v>
      </c>
      <c r="CA102" s="5">
        <v>0</v>
      </c>
      <c r="CB102" s="5">
        <v>470.37</v>
      </c>
      <c r="CC102" s="5">
        <v>0</v>
      </c>
      <c r="CD102" s="5">
        <v>0</v>
      </c>
      <c r="CF102" s="5">
        <v>0</v>
      </c>
      <c r="CL102" s="5" t="s">
        <v>389</v>
      </c>
      <c r="CM102" s="5" t="b">
        <v>0</v>
      </c>
      <c r="CN102" s="5" t="s">
        <v>400</v>
      </c>
      <c r="CO102" s="5" t="s">
        <v>401</v>
      </c>
      <c r="CP102" s="5">
        <v>3.2</v>
      </c>
      <c r="CQ102" s="5">
        <v>925.91</v>
      </c>
      <c r="CR102" s="5">
        <v>2340.1</v>
      </c>
      <c r="CS102" s="5">
        <v>470.37</v>
      </c>
      <c r="CT102" s="5">
        <v>0.4</v>
      </c>
      <c r="CU102" s="5">
        <v>1.98</v>
      </c>
      <c r="CV102" s="5">
        <v>458.74</v>
      </c>
      <c r="CW102" s="5">
        <v>0</v>
      </c>
      <c r="CX102" s="5">
        <v>0</v>
      </c>
      <c r="CY102" s="5">
        <v>470.37</v>
      </c>
      <c r="DA102" s="5">
        <v>0</v>
      </c>
      <c r="DB102" s="5">
        <v>0</v>
      </c>
      <c r="DC102" s="5">
        <v>0</v>
      </c>
      <c r="DD102" s="5">
        <v>0</v>
      </c>
      <c r="DE102" s="5">
        <v>0</v>
      </c>
      <c r="DF102" s="5">
        <v>0</v>
      </c>
      <c r="DJ102" s="5" t="s">
        <v>521</v>
      </c>
      <c r="DK102" s="5" t="s">
        <v>702</v>
      </c>
      <c r="DL102" s="5" t="s">
        <v>702</v>
      </c>
      <c r="DM102" s="5" t="s">
        <v>703</v>
      </c>
      <c r="DN102" s="5" t="s">
        <v>704</v>
      </c>
      <c r="DO102" s="5" t="s">
        <v>704</v>
      </c>
      <c r="DP102" s="5" t="s">
        <v>114</v>
      </c>
      <c r="DQ102" s="5" t="s">
        <v>524</v>
      </c>
      <c r="DR102" s="5" t="s">
        <v>387</v>
      </c>
      <c r="DS102" s="5" t="s">
        <v>705</v>
      </c>
      <c r="DU102" s="5" t="s">
        <v>15</v>
      </c>
      <c r="DV102" s="5" t="s">
        <v>452</v>
      </c>
      <c r="DW102" s="5" t="s">
        <v>382</v>
      </c>
      <c r="DZ102" s="5" t="s">
        <v>408</v>
      </c>
      <c r="EA102" s="5" t="s">
        <v>781</v>
      </c>
      <c r="EB102" s="5" t="s">
        <v>157</v>
      </c>
      <c r="EC102" s="5" t="s">
        <v>410</v>
      </c>
      <c r="ED102" s="5">
        <v>45292</v>
      </c>
      <c r="EF102" s="5" t="s">
        <v>783</v>
      </c>
    </row>
    <row r="103" spans="1:136" s="5" customFormat="1" x14ac:dyDescent="0.3">
      <c r="A103" s="9">
        <f t="shared" si="30"/>
        <v>102</v>
      </c>
      <c r="B103" s="5" t="s">
        <v>693</v>
      </c>
      <c r="C103" s="5" t="s">
        <v>205</v>
      </c>
      <c r="D103" s="5" t="s">
        <v>211</v>
      </c>
      <c r="E103" s="5" t="s">
        <v>162</v>
      </c>
      <c r="F103" s="20" t="str">
        <f t="shared" si="31"/>
        <v>Wall Furnace and Window AC20 SEER Ductless Mini-Split Heat Pump (HSPF = 10.3)SFm</v>
      </c>
      <c r="G103" s="5">
        <f t="shared" si="26"/>
        <v>-113</v>
      </c>
      <c r="H103" s="5">
        <f t="shared" si="27"/>
        <v>64.3</v>
      </c>
      <c r="I103" s="5">
        <f t="shared" si="28"/>
        <v>15</v>
      </c>
      <c r="J103" s="132">
        <f t="shared" si="32"/>
        <v>1942.03</v>
      </c>
      <c r="K103" s="132">
        <f t="shared" si="29"/>
        <v>3162.1</v>
      </c>
      <c r="L103" s="15" t="s">
        <v>694</v>
      </c>
      <c r="M103" s="5" t="s">
        <v>157</v>
      </c>
      <c r="N103" s="5" t="s">
        <v>695</v>
      </c>
      <c r="O103" s="5" t="s">
        <v>779</v>
      </c>
      <c r="P103" s="5" t="s">
        <v>721</v>
      </c>
      <c r="R103" s="5" t="s">
        <v>784</v>
      </c>
      <c r="S103" s="5" t="s">
        <v>715</v>
      </c>
      <c r="T103" s="5" t="s">
        <v>716</v>
      </c>
      <c r="U103" s="5" t="s">
        <v>381</v>
      </c>
      <c r="V103" s="5" t="s">
        <v>382</v>
      </c>
      <c r="W103" s="5" t="s">
        <v>383</v>
      </c>
      <c r="X103" s="5" t="s">
        <v>162</v>
      </c>
      <c r="Y103" s="5" t="s">
        <v>384</v>
      </c>
      <c r="Z103" s="5" t="s">
        <v>125</v>
      </c>
      <c r="AA103" s="5" t="s">
        <v>512</v>
      </c>
      <c r="AB103" s="5" t="s">
        <v>386</v>
      </c>
      <c r="AC103" s="5" t="s">
        <v>387</v>
      </c>
      <c r="AD103" s="5" t="s">
        <v>387</v>
      </c>
      <c r="AE103" s="5" t="s">
        <v>700</v>
      </c>
      <c r="AF103" s="5" t="s">
        <v>555</v>
      </c>
      <c r="AG103" s="5" t="s">
        <v>717</v>
      </c>
      <c r="AH103" s="5" t="s">
        <v>516</v>
      </c>
      <c r="AI103" s="5" t="s">
        <v>387</v>
      </c>
      <c r="AJ103" s="5" t="s">
        <v>391</v>
      </c>
      <c r="AK103" s="5" t="s">
        <v>701</v>
      </c>
      <c r="AL103" s="5">
        <v>0</v>
      </c>
      <c r="AM103" s="5">
        <v>-113</v>
      </c>
      <c r="AN103" s="5">
        <v>64.3</v>
      </c>
      <c r="AO103" s="5">
        <v>0</v>
      </c>
      <c r="AP103" s="5">
        <v>0</v>
      </c>
      <c r="AQ103" s="5">
        <v>0</v>
      </c>
      <c r="AR103" s="5">
        <v>298.41000000000003</v>
      </c>
      <c r="AS103" s="5">
        <v>921.66</v>
      </c>
      <c r="AT103" s="5">
        <v>1942.03</v>
      </c>
      <c r="AU103" s="5">
        <v>1383.57</v>
      </c>
      <c r="AV103" s="5">
        <v>1778.53</v>
      </c>
      <c r="AW103" s="5">
        <v>0</v>
      </c>
      <c r="AX103" s="5">
        <v>0</v>
      </c>
      <c r="AY103" s="5">
        <v>0</v>
      </c>
      <c r="AZ103" s="5" t="s">
        <v>382</v>
      </c>
      <c r="BA103" s="5" t="s">
        <v>517</v>
      </c>
      <c r="BB103" s="5">
        <v>15</v>
      </c>
      <c r="BD103" s="5">
        <v>0</v>
      </c>
      <c r="BE103" s="5">
        <v>15</v>
      </c>
      <c r="BF103" s="5">
        <v>0</v>
      </c>
      <c r="BG103" s="5">
        <v>0</v>
      </c>
      <c r="BH103" s="5">
        <v>1910</v>
      </c>
      <c r="BI103" s="5">
        <v>120</v>
      </c>
      <c r="BJ103" s="5">
        <v>0</v>
      </c>
      <c r="BK103" s="5">
        <v>0</v>
      </c>
      <c r="BL103" s="5">
        <v>0</v>
      </c>
      <c r="BM103" s="5">
        <v>0</v>
      </c>
      <c r="BN103" s="5">
        <v>2020</v>
      </c>
      <c r="BO103" s="5">
        <v>55.6</v>
      </c>
      <c r="BP103" s="5" t="s">
        <v>474</v>
      </c>
      <c r="BQ103" s="5" t="s">
        <v>396</v>
      </c>
      <c r="BR103" s="5">
        <v>1</v>
      </c>
      <c r="BS103" s="5">
        <v>1</v>
      </c>
      <c r="BT103" s="5">
        <v>1</v>
      </c>
      <c r="BU103" s="5">
        <v>1</v>
      </c>
      <c r="BV103" s="5" t="s">
        <v>397</v>
      </c>
      <c r="BW103" s="5">
        <v>1</v>
      </c>
      <c r="BX103" s="5">
        <v>0</v>
      </c>
      <c r="BY103" s="5" t="s">
        <v>459</v>
      </c>
      <c r="BZ103" s="5" t="s">
        <v>399</v>
      </c>
      <c r="CA103" s="5">
        <v>0</v>
      </c>
      <c r="CB103" s="5">
        <v>470.37</v>
      </c>
      <c r="CC103" s="5">
        <v>0</v>
      </c>
      <c r="CD103" s="5">
        <v>0</v>
      </c>
      <c r="CF103" s="5">
        <v>0</v>
      </c>
      <c r="CL103" s="5" t="s">
        <v>389</v>
      </c>
      <c r="CM103" s="5" t="b">
        <v>0</v>
      </c>
      <c r="CN103" s="5" t="s">
        <v>400</v>
      </c>
      <c r="CO103" s="5" t="s">
        <v>401</v>
      </c>
      <c r="CP103" s="5">
        <v>0</v>
      </c>
      <c r="CQ103" s="5">
        <v>1235.18</v>
      </c>
      <c r="CR103" s="5">
        <v>2435.58</v>
      </c>
      <c r="CS103" s="5">
        <v>565.85</v>
      </c>
      <c r="CT103" s="5">
        <v>0.51</v>
      </c>
      <c r="CU103" s="5">
        <v>2.1800000000000002</v>
      </c>
      <c r="CV103" s="5">
        <v>669.33</v>
      </c>
      <c r="CW103" s="5">
        <v>0</v>
      </c>
      <c r="CX103" s="5">
        <v>0</v>
      </c>
      <c r="CY103" s="5">
        <v>470.37</v>
      </c>
      <c r="DA103" s="5">
        <v>0</v>
      </c>
      <c r="DB103" s="5">
        <v>0</v>
      </c>
      <c r="DC103" s="5">
        <v>0</v>
      </c>
      <c r="DD103" s="5">
        <v>0</v>
      </c>
      <c r="DE103" s="5">
        <v>0</v>
      </c>
      <c r="DF103" s="5">
        <v>0</v>
      </c>
      <c r="DJ103" s="5" t="s">
        <v>521</v>
      </c>
      <c r="DK103" s="5" t="s">
        <v>702</v>
      </c>
      <c r="DL103" s="5" t="s">
        <v>702</v>
      </c>
      <c r="DM103" s="5" t="s">
        <v>703</v>
      </c>
      <c r="DN103" s="5" t="s">
        <v>704</v>
      </c>
      <c r="DO103" s="5" t="s">
        <v>704</v>
      </c>
      <c r="DP103" s="5" t="s">
        <v>114</v>
      </c>
      <c r="DQ103" s="5" t="s">
        <v>524</v>
      </c>
      <c r="DR103" s="5" t="s">
        <v>387</v>
      </c>
      <c r="DS103" s="5" t="s">
        <v>705</v>
      </c>
      <c r="DU103" s="5" t="s">
        <v>15</v>
      </c>
      <c r="DV103" s="5" t="s">
        <v>452</v>
      </c>
      <c r="DW103" s="5" t="s">
        <v>382</v>
      </c>
      <c r="DZ103" s="5" t="s">
        <v>408</v>
      </c>
      <c r="EA103" s="5" t="s">
        <v>781</v>
      </c>
      <c r="EB103" s="5" t="s">
        <v>157</v>
      </c>
      <c r="EC103" s="5" t="s">
        <v>410</v>
      </c>
      <c r="ED103" s="5">
        <v>45292</v>
      </c>
      <c r="EF103" s="5" t="s">
        <v>785</v>
      </c>
    </row>
    <row r="104" spans="1:136" s="5" customFormat="1" x14ac:dyDescent="0.3">
      <c r="A104" s="9">
        <f t="shared" si="30"/>
        <v>103</v>
      </c>
      <c r="B104" s="5" t="s">
        <v>693</v>
      </c>
      <c r="C104" s="5" t="s">
        <v>205</v>
      </c>
      <c r="D104" s="5" t="s">
        <v>211</v>
      </c>
      <c r="E104" s="5" t="s">
        <v>162</v>
      </c>
      <c r="F104" s="20" t="str">
        <f t="shared" si="31"/>
        <v>Wall Furnace and Window AC20 SEER Ductless Mini-Split Heat Pump (HSPF = 10.3)SFm</v>
      </c>
      <c r="G104" s="5">
        <f t="shared" si="26"/>
        <v>-113</v>
      </c>
      <c r="H104" s="5">
        <f t="shared" si="27"/>
        <v>64.3</v>
      </c>
      <c r="I104" s="5">
        <f t="shared" si="28"/>
        <v>15</v>
      </c>
      <c r="J104" s="132">
        <f t="shared" si="32"/>
        <v>1942.03</v>
      </c>
      <c r="K104" s="132">
        <f t="shared" si="29"/>
        <v>3162.1</v>
      </c>
      <c r="L104" s="15" t="s">
        <v>694</v>
      </c>
      <c r="M104" s="5" t="s">
        <v>157</v>
      </c>
      <c r="N104" s="5" t="s">
        <v>695</v>
      </c>
      <c r="O104" s="5" t="s">
        <v>779</v>
      </c>
      <c r="P104" s="5" t="s">
        <v>721</v>
      </c>
      <c r="R104" s="5" t="s">
        <v>784</v>
      </c>
      <c r="S104" s="5" t="s">
        <v>715</v>
      </c>
      <c r="T104" s="5" t="s">
        <v>716</v>
      </c>
      <c r="U104" s="5" t="s">
        <v>381</v>
      </c>
      <c r="V104" s="5" t="s">
        <v>382</v>
      </c>
      <c r="W104" s="5" t="s">
        <v>383</v>
      </c>
      <c r="X104" s="5" t="s">
        <v>162</v>
      </c>
      <c r="Y104" s="5" t="s">
        <v>384</v>
      </c>
      <c r="Z104" s="5" t="s">
        <v>125</v>
      </c>
      <c r="AA104" s="5" t="s">
        <v>512</v>
      </c>
      <c r="AB104" s="5" t="s">
        <v>386</v>
      </c>
      <c r="AC104" s="5" t="s">
        <v>387</v>
      </c>
      <c r="AD104" s="5" t="s">
        <v>387</v>
      </c>
      <c r="AE104" s="5" t="s">
        <v>700</v>
      </c>
      <c r="AF104" s="5" t="s">
        <v>555</v>
      </c>
      <c r="AG104" s="5" t="s">
        <v>717</v>
      </c>
      <c r="AH104" s="5" t="s">
        <v>516</v>
      </c>
      <c r="AI104" s="5" t="s">
        <v>387</v>
      </c>
      <c r="AJ104" s="5" t="s">
        <v>391</v>
      </c>
      <c r="AK104" s="5" t="s">
        <v>701</v>
      </c>
      <c r="AL104" s="5">
        <v>0</v>
      </c>
      <c r="AM104" s="5">
        <v>-113</v>
      </c>
      <c r="AN104" s="5">
        <v>64.3</v>
      </c>
      <c r="AO104" s="5">
        <v>0</v>
      </c>
      <c r="AP104" s="5">
        <v>0</v>
      </c>
      <c r="AQ104" s="5">
        <v>0</v>
      </c>
      <c r="AR104" s="5">
        <v>298.41000000000003</v>
      </c>
      <c r="AS104" s="5">
        <v>921.66</v>
      </c>
      <c r="AT104" s="5">
        <v>1942.03</v>
      </c>
      <c r="AU104" s="5">
        <v>1383.57</v>
      </c>
      <c r="AV104" s="5">
        <v>1778.53</v>
      </c>
      <c r="AW104" s="5">
        <v>0</v>
      </c>
      <c r="AX104" s="5">
        <v>0</v>
      </c>
      <c r="AY104" s="5">
        <v>0</v>
      </c>
      <c r="AZ104" s="5" t="s">
        <v>382</v>
      </c>
      <c r="BA104" s="5" t="s">
        <v>517</v>
      </c>
      <c r="BB104" s="5">
        <v>15</v>
      </c>
      <c r="BD104" s="5">
        <v>0</v>
      </c>
      <c r="BE104" s="5">
        <v>15</v>
      </c>
      <c r="BF104" s="5">
        <v>0</v>
      </c>
      <c r="BG104" s="5">
        <v>0</v>
      </c>
      <c r="BH104" s="5">
        <v>1910</v>
      </c>
      <c r="BI104" s="5">
        <v>120</v>
      </c>
      <c r="BJ104" s="5">
        <v>0</v>
      </c>
      <c r="BK104" s="5">
        <v>0</v>
      </c>
      <c r="BL104" s="5">
        <v>0</v>
      </c>
      <c r="BM104" s="5">
        <v>0</v>
      </c>
      <c r="BN104" s="5">
        <v>2020</v>
      </c>
      <c r="BO104" s="5">
        <v>55.6</v>
      </c>
      <c r="BP104" s="5" t="s">
        <v>395</v>
      </c>
      <c r="BQ104" s="5" t="s">
        <v>396</v>
      </c>
      <c r="BR104" s="5">
        <v>1</v>
      </c>
      <c r="BS104" s="5">
        <v>1</v>
      </c>
      <c r="BT104" s="5">
        <v>1</v>
      </c>
      <c r="BU104" s="5">
        <v>1</v>
      </c>
      <c r="BV104" s="5" t="s">
        <v>397</v>
      </c>
      <c r="BW104" s="5">
        <v>1</v>
      </c>
      <c r="BX104" s="5">
        <v>0</v>
      </c>
      <c r="BY104" s="5" t="s">
        <v>459</v>
      </c>
      <c r="BZ104" s="5" t="s">
        <v>399</v>
      </c>
      <c r="CA104" s="5">
        <v>0</v>
      </c>
      <c r="CB104" s="5">
        <v>470.37</v>
      </c>
      <c r="CC104" s="5">
        <v>0</v>
      </c>
      <c r="CD104" s="5">
        <v>0</v>
      </c>
      <c r="CF104" s="5">
        <v>0</v>
      </c>
      <c r="CL104" s="5" t="s">
        <v>389</v>
      </c>
      <c r="CM104" s="5" t="b">
        <v>0</v>
      </c>
      <c r="CN104" s="5" t="s">
        <v>400</v>
      </c>
      <c r="CO104" s="5" t="s">
        <v>401</v>
      </c>
      <c r="CP104" s="5">
        <v>0</v>
      </c>
      <c r="CQ104" s="5">
        <v>1235.18</v>
      </c>
      <c r="CR104" s="5">
        <v>2435.58</v>
      </c>
      <c r="CS104" s="5">
        <v>565.85</v>
      </c>
      <c r="CT104" s="5">
        <v>0.51</v>
      </c>
      <c r="CU104" s="5">
        <v>2.1800000000000002</v>
      </c>
      <c r="CV104" s="5">
        <v>669.33</v>
      </c>
      <c r="CW104" s="5">
        <v>0</v>
      </c>
      <c r="CX104" s="5">
        <v>0</v>
      </c>
      <c r="CY104" s="5">
        <v>470.37</v>
      </c>
      <c r="DA104" s="5">
        <v>0</v>
      </c>
      <c r="DB104" s="5">
        <v>0</v>
      </c>
      <c r="DC104" s="5">
        <v>0</v>
      </c>
      <c r="DD104" s="5">
        <v>0</v>
      </c>
      <c r="DE104" s="5">
        <v>0</v>
      </c>
      <c r="DF104" s="5">
        <v>0</v>
      </c>
      <c r="DJ104" s="5" t="s">
        <v>521</v>
      </c>
      <c r="DK104" s="5" t="s">
        <v>702</v>
      </c>
      <c r="DL104" s="5" t="s">
        <v>702</v>
      </c>
      <c r="DM104" s="5" t="s">
        <v>703</v>
      </c>
      <c r="DN104" s="5" t="s">
        <v>704</v>
      </c>
      <c r="DO104" s="5" t="s">
        <v>704</v>
      </c>
      <c r="DP104" s="5" t="s">
        <v>114</v>
      </c>
      <c r="DQ104" s="5" t="s">
        <v>524</v>
      </c>
      <c r="DR104" s="5" t="s">
        <v>387</v>
      </c>
      <c r="DS104" s="5" t="s">
        <v>705</v>
      </c>
      <c r="DU104" s="5" t="s">
        <v>15</v>
      </c>
      <c r="DV104" s="5" t="s">
        <v>452</v>
      </c>
      <c r="DW104" s="5" t="s">
        <v>382</v>
      </c>
      <c r="DZ104" s="5" t="s">
        <v>408</v>
      </c>
      <c r="EA104" s="5" t="s">
        <v>781</v>
      </c>
      <c r="EB104" s="5" t="s">
        <v>157</v>
      </c>
      <c r="EC104" s="5" t="s">
        <v>410</v>
      </c>
      <c r="ED104" s="5">
        <v>45292</v>
      </c>
      <c r="EF104" s="5" t="s">
        <v>786</v>
      </c>
    </row>
    <row r="105" spans="1:136" s="5" customFormat="1" x14ac:dyDescent="0.3">
      <c r="A105" s="9">
        <f t="shared" si="30"/>
        <v>104</v>
      </c>
      <c r="B105" s="5" t="s">
        <v>693</v>
      </c>
      <c r="C105" s="5" t="s">
        <v>203</v>
      </c>
      <c r="D105" s="5" t="s">
        <v>212</v>
      </c>
      <c r="E105" s="5" t="s">
        <v>166</v>
      </c>
      <c r="F105" s="20" t="str">
        <f t="shared" si="31"/>
        <v>Wall Furnace21 SEER Ductless Mini-Split Heat Pump (HSPF = 10.6)MFm</v>
      </c>
      <c r="G105" s="5">
        <f t="shared" si="26"/>
        <v>-320</v>
      </c>
      <c r="H105" s="5">
        <f t="shared" si="27"/>
        <v>53.8</v>
      </c>
      <c r="I105" s="5">
        <f t="shared" si="28"/>
        <v>15</v>
      </c>
      <c r="J105" s="132">
        <f t="shared" si="32"/>
        <v>2758.09</v>
      </c>
      <c r="K105" s="132">
        <f t="shared" si="29"/>
        <v>3258.37</v>
      </c>
      <c r="L105" s="15" t="s">
        <v>694</v>
      </c>
      <c r="M105" s="5" t="s">
        <v>157</v>
      </c>
      <c r="N105" s="5" t="s">
        <v>695</v>
      </c>
      <c r="O105" s="5" t="s">
        <v>594</v>
      </c>
      <c r="P105" s="5" t="s">
        <v>697</v>
      </c>
      <c r="R105" s="5" t="s">
        <v>787</v>
      </c>
      <c r="S105" s="5" t="s">
        <v>699</v>
      </c>
      <c r="T105" s="5" t="s">
        <v>699</v>
      </c>
      <c r="U105" s="5" t="s">
        <v>381</v>
      </c>
      <c r="V105" s="5" t="s">
        <v>382</v>
      </c>
      <c r="W105" s="5" t="s">
        <v>383</v>
      </c>
      <c r="X105" s="5" t="s">
        <v>166</v>
      </c>
      <c r="Y105" s="5" t="s">
        <v>384</v>
      </c>
      <c r="Z105" s="5" t="s">
        <v>125</v>
      </c>
      <c r="AA105" s="5" t="s">
        <v>512</v>
      </c>
      <c r="AB105" s="5" t="s">
        <v>386</v>
      </c>
      <c r="AC105" s="5" t="s">
        <v>387</v>
      </c>
      <c r="AD105" s="5" t="s">
        <v>387</v>
      </c>
      <c r="AE105" s="5" t="s">
        <v>700</v>
      </c>
      <c r="AF105" s="5" t="s">
        <v>563</v>
      </c>
      <c r="AG105" s="5" t="s">
        <v>203</v>
      </c>
      <c r="AH105" s="5" t="s">
        <v>516</v>
      </c>
      <c r="AI105" s="5" t="s">
        <v>387</v>
      </c>
      <c r="AJ105" s="5" t="s">
        <v>391</v>
      </c>
      <c r="AK105" s="5" t="s">
        <v>701</v>
      </c>
      <c r="AL105" s="5">
        <v>0</v>
      </c>
      <c r="AM105" s="5">
        <v>-320</v>
      </c>
      <c r="AN105" s="5">
        <v>53.8</v>
      </c>
      <c r="AO105" s="5">
        <v>0</v>
      </c>
      <c r="AP105" s="5">
        <v>0</v>
      </c>
      <c r="AQ105" s="5">
        <v>0</v>
      </c>
      <c r="AR105" s="5">
        <v>114.6</v>
      </c>
      <c r="AS105" s="5">
        <v>385.68</v>
      </c>
      <c r="AT105" s="5">
        <v>2758.09</v>
      </c>
      <c r="AU105" s="5">
        <v>1383.57</v>
      </c>
      <c r="AV105" s="5">
        <v>1874.8</v>
      </c>
      <c r="AW105" s="5">
        <v>0</v>
      </c>
      <c r="AX105" s="5">
        <v>0</v>
      </c>
      <c r="AY105" s="5">
        <v>0</v>
      </c>
      <c r="AZ105" s="5" t="s">
        <v>382</v>
      </c>
      <c r="BA105" s="5" t="s">
        <v>517</v>
      </c>
      <c r="BB105" s="5">
        <v>15</v>
      </c>
      <c r="BD105" s="5">
        <v>0</v>
      </c>
      <c r="BE105" s="5">
        <v>15</v>
      </c>
      <c r="BF105" s="5">
        <v>0</v>
      </c>
      <c r="BG105" s="5">
        <v>0</v>
      </c>
      <c r="BH105" s="5">
        <v>2010</v>
      </c>
      <c r="BI105" s="5">
        <v>293</v>
      </c>
      <c r="BJ105" s="5">
        <v>0</v>
      </c>
      <c r="BK105" s="5">
        <v>0</v>
      </c>
      <c r="BL105" s="5">
        <v>0</v>
      </c>
      <c r="BM105" s="5">
        <v>0</v>
      </c>
      <c r="BN105" s="5">
        <v>2330</v>
      </c>
      <c r="BO105" s="5">
        <v>239</v>
      </c>
      <c r="BP105" s="5" t="s">
        <v>474</v>
      </c>
      <c r="BQ105" s="5" t="s">
        <v>396</v>
      </c>
      <c r="BR105" s="5">
        <v>1</v>
      </c>
      <c r="BS105" s="5">
        <v>1</v>
      </c>
      <c r="BT105" s="5">
        <v>1</v>
      </c>
      <c r="BU105" s="5">
        <v>1</v>
      </c>
      <c r="BV105" s="5" t="s">
        <v>397</v>
      </c>
      <c r="BW105" s="5">
        <v>1</v>
      </c>
      <c r="BX105" s="5">
        <v>0</v>
      </c>
      <c r="BY105" s="5" t="s">
        <v>459</v>
      </c>
      <c r="BZ105" s="5" t="s">
        <v>399</v>
      </c>
      <c r="CA105" s="5">
        <v>0</v>
      </c>
      <c r="CB105" s="5">
        <v>685.92</v>
      </c>
      <c r="CC105" s="5">
        <v>0</v>
      </c>
      <c r="CD105" s="5">
        <v>0</v>
      </c>
      <c r="CF105" s="5">
        <v>0</v>
      </c>
      <c r="CL105" s="5" t="s">
        <v>389</v>
      </c>
      <c r="CM105" s="5" t="b">
        <v>0</v>
      </c>
      <c r="CN105" s="5" t="s">
        <v>400</v>
      </c>
      <c r="CO105" s="5" t="s">
        <v>401</v>
      </c>
      <c r="CP105" s="5">
        <v>0</v>
      </c>
      <c r="CQ105" s="5">
        <v>1033.48</v>
      </c>
      <c r="CR105" s="5">
        <v>3611.72</v>
      </c>
      <c r="CS105" s="5">
        <v>956.3</v>
      </c>
      <c r="CT105" s="5">
        <v>0.28999999999999998</v>
      </c>
      <c r="CU105" s="5">
        <v>1.08</v>
      </c>
      <c r="CV105" s="5">
        <v>77.180000000000007</v>
      </c>
      <c r="CW105" s="5">
        <v>0</v>
      </c>
      <c r="CX105" s="5">
        <v>0</v>
      </c>
      <c r="CY105" s="5">
        <v>685.92</v>
      </c>
      <c r="DA105" s="5">
        <v>0</v>
      </c>
      <c r="DB105" s="5">
        <v>0</v>
      </c>
      <c r="DC105" s="5">
        <v>0</v>
      </c>
      <c r="DD105" s="5">
        <v>0</v>
      </c>
      <c r="DE105" s="5">
        <v>0</v>
      </c>
      <c r="DF105" s="5">
        <v>0</v>
      </c>
      <c r="DJ105" s="5" t="s">
        <v>521</v>
      </c>
      <c r="DK105" s="5" t="s">
        <v>702</v>
      </c>
      <c r="DL105" s="5" t="s">
        <v>702</v>
      </c>
      <c r="DM105" s="5" t="s">
        <v>703</v>
      </c>
      <c r="DN105" s="5" t="s">
        <v>704</v>
      </c>
      <c r="DO105" s="5" t="s">
        <v>704</v>
      </c>
      <c r="DP105" s="5" t="s">
        <v>114</v>
      </c>
      <c r="DQ105" s="5" t="s">
        <v>524</v>
      </c>
      <c r="DR105" s="5" t="s">
        <v>387</v>
      </c>
      <c r="DS105" s="5" t="s">
        <v>705</v>
      </c>
      <c r="DU105" s="5" t="s">
        <v>15</v>
      </c>
      <c r="DV105" s="5" t="s">
        <v>452</v>
      </c>
      <c r="DW105" s="5" t="s">
        <v>382</v>
      </c>
      <c r="DZ105" s="5" t="s">
        <v>408</v>
      </c>
      <c r="EA105" s="5" t="s">
        <v>788</v>
      </c>
      <c r="EB105" s="5" t="s">
        <v>157</v>
      </c>
      <c r="EC105" s="5" t="s">
        <v>410</v>
      </c>
      <c r="ED105" s="5">
        <v>45292</v>
      </c>
      <c r="EF105" s="5" t="s">
        <v>789</v>
      </c>
    </row>
    <row r="106" spans="1:136" s="5" customFormat="1" x14ac:dyDescent="0.3">
      <c r="A106" s="9">
        <f t="shared" si="30"/>
        <v>105</v>
      </c>
      <c r="B106" s="5" t="s">
        <v>693</v>
      </c>
      <c r="C106" s="5" t="s">
        <v>203</v>
      </c>
      <c r="D106" s="5" t="s">
        <v>212</v>
      </c>
      <c r="E106" s="5" t="s">
        <v>166</v>
      </c>
      <c r="F106" s="20" t="str">
        <f t="shared" si="31"/>
        <v>Wall Furnace21 SEER Ductless Mini-Split Heat Pump (HSPF = 10.6)MFm</v>
      </c>
      <c r="G106" s="5">
        <f t="shared" si="26"/>
        <v>-320</v>
      </c>
      <c r="H106" s="5">
        <f t="shared" si="27"/>
        <v>53.8</v>
      </c>
      <c r="I106" s="5">
        <f t="shared" si="28"/>
        <v>15</v>
      </c>
      <c r="J106" s="132">
        <f t="shared" si="32"/>
        <v>2758.09</v>
      </c>
      <c r="K106" s="132">
        <f t="shared" si="29"/>
        <v>3258.37</v>
      </c>
      <c r="L106" s="15" t="s">
        <v>694</v>
      </c>
      <c r="M106" s="5" t="s">
        <v>157</v>
      </c>
      <c r="N106" s="5" t="s">
        <v>695</v>
      </c>
      <c r="O106" s="5" t="s">
        <v>594</v>
      </c>
      <c r="P106" s="5" t="s">
        <v>697</v>
      </c>
      <c r="R106" s="5" t="s">
        <v>787</v>
      </c>
      <c r="S106" s="5" t="s">
        <v>699</v>
      </c>
      <c r="T106" s="5" t="s">
        <v>699</v>
      </c>
      <c r="U106" s="5" t="s">
        <v>381</v>
      </c>
      <c r="V106" s="5" t="s">
        <v>382</v>
      </c>
      <c r="W106" s="5" t="s">
        <v>383</v>
      </c>
      <c r="X106" s="5" t="s">
        <v>166</v>
      </c>
      <c r="Y106" s="5" t="s">
        <v>384</v>
      </c>
      <c r="Z106" s="5" t="s">
        <v>125</v>
      </c>
      <c r="AA106" s="5" t="s">
        <v>512</v>
      </c>
      <c r="AB106" s="5" t="s">
        <v>386</v>
      </c>
      <c r="AC106" s="5" t="s">
        <v>387</v>
      </c>
      <c r="AD106" s="5" t="s">
        <v>387</v>
      </c>
      <c r="AE106" s="5" t="s">
        <v>700</v>
      </c>
      <c r="AF106" s="5" t="s">
        <v>563</v>
      </c>
      <c r="AG106" s="5" t="s">
        <v>203</v>
      </c>
      <c r="AH106" s="5" t="s">
        <v>516</v>
      </c>
      <c r="AI106" s="5" t="s">
        <v>387</v>
      </c>
      <c r="AJ106" s="5" t="s">
        <v>391</v>
      </c>
      <c r="AK106" s="5" t="s">
        <v>701</v>
      </c>
      <c r="AL106" s="5">
        <v>0</v>
      </c>
      <c r="AM106" s="5">
        <v>-320</v>
      </c>
      <c r="AN106" s="5">
        <v>53.8</v>
      </c>
      <c r="AO106" s="5">
        <v>0</v>
      </c>
      <c r="AP106" s="5">
        <v>0</v>
      </c>
      <c r="AQ106" s="5">
        <v>0</v>
      </c>
      <c r="AR106" s="5">
        <v>114.6</v>
      </c>
      <c r="AS106" s="5">
        <v>385.68</v>
      </c>
      <c r="AT106" s="5">
        <v>2758.09</v>
      </c>
      <c r="AU106" s="5">
        <v>1383.57</v>
      </c>
      <c r="AV106" s="5">
        <v>1874.8</v>
      </c>
      <c r="AW106" s="5">
        <v>0</v>
      </c>
      <c r="AX106" s="5">
        <v>0</v>
      </c>
      <c r="AY106" s="5">
        <v>0</v>
      </c>
      <c r="AZ106" s="5" t="s">
        <v>382</v>
      </c>
      <c r="BA106" s="5" t="s">
        <v>517</v>
      </c>
      <c r="BB106" s="5">
        <v>15</v>
      </c>
      <c r="BD106" s="5">
        <v>0</v>
      </c>
      <c r="BE106" s="5">
        <v>15</v>
      </c>
      <c r="BF106" s="5">
        <v>0</v>
      </c>
      <c r="BG106" s="5">
        <v>0</v>
      </c>
      <c r="BH106" s="5">
        <v>2010</v>
      </c>
      <c r="BI106" s="5">
        <v>293</v>
      </c>
      <c r="BJ106" s="5">
        <v>0</v>
      </c>
      <c r="BK106" s="5">
        <v>0</v>
      </c>
      <c r="BL106" s="5">
        <v>0</v>
      </c>
      <c r="BM106" s="5">
        <v>0</v>
      </c>
      <c r="BN106" s="5">
        <v>2330</v>
      </c>
      <c r="BO106" s="5">
        <v>239</v>
      </c>
      <c r="BP106" s="5" t="s">
        <v>395</v>
      </c>
      <c r="BQ106" s="5" t="s">
        <v>396</v>
      </c>
      <c r="BR106" s="5">
        <v>1</v>
      </c>
      <c r="BS106" s="5">
        <v>1</v>
      </c>
      <c r="BT106" s="5">
        <v>1</v>
      </c>
      <c r="BU106" s="5">
        <v>1</v>
      </c>
      <c r="BV106" s="5" t="s">
        <v>397</v>
      </c>
      <c r="BW106" s="5">
        <v>1</v>
      </c>
      <c r="BX106" s="5">
        <v>0</v>
      </c>
      <c r="BY106" s="5" t="s">
        <v>459</v>
      </c>
      <c r="BZ106" s="5" t="s">
        <v>399</v>
      </c>
      <c r="CA106" s="5">
        <v>0</v>
      </c>
      <c r="CB106" s="5">
        <v>685.92</v>
      </c>
      <c r="CC106" s="5">
        <v>0</v>
      </c>
      <c r="CD106" s="5">
        <v>0</v>
      </c>
      <c r="CF106" s="5">
        <v>0</v>
      </c>
      <c r="CL106" s="5" t="s">
        <v>389</v>
      </c>
      <c r="CM106" s="5" t="b">
        <v>0</v>
      </c>
      <c r="CN106" s="5" t="s">
        <v>400</v>
      </c>
      <c r="CO106" s="5" t="s">
        <v>401</v>
      </c>
      <c r="CP106" s="5">
        <v>0</v>
      </c>
      <c r="CQ106" s="5">
        <v>1033.48</v>
      </c>
      <c r="CR106" s="5">
        <v>3611.72</v>
      </c>
      <c r="CS106" s="5">
        <v>956.3</v>
      </c>
      <c r="CT106" s="5">
        <v>0.28999999999999998</v>
      </c>
      <c r="CU106" s="5">
        <v>1.08</v>
      </c>
      <c r="CV106" s="5">
        <v>77.180000000000007</v>
      </c>
      <c r="CW106" s="5">
        <v>0</v>
      </c>
      <c r="CX106" s="5">
        <v>0</v>
      </c>
      <c r="CY106" s="5">
        <v>685.92</v>
      </c>
      <c r="DA106" s="5">
        <v>0</v>
      </c>
      <c r="DB106" s="5">
        <v>0</v>
      </c>
      <c r="DC106" s="5">
        <v>0</v>
      </c>
      <c r="DD106" s="5">
        <v>0</v>
      </c>
      <c r="DE106" s="5">
        <v>0</v>
      </c>
      <c r="DF106" s="5">
        <v>0</v>
      </c>
      <c r="DJ106" s="5" t="s">
        <v>521</v>
      </c>
      <c r="DK106" s="5" t="s">
        <v>702</v>
      </c>
      <c r="DL106" s="5" t="s">
        <v>702</v>
      </c>
      <c r="DM106" s="5" t="s">
        <v>703</v>
      </c>
      <c r="DN106" s="5" t="s">
        <v>704</v>
      </c>
      <c r="DO106" s="5" t="s">
        <v>704</v>
      </c>
      <c r="DP106" s="5" t="s">
        <v>114</v>
      </c>
      <c r="DQ106" s="5" t="s">
        <v>524</v>
      </c>
      <c r="DR106" s="5" t="s">
        <v>387</v>
      </c>
      <c r="DS106" s="5" t="s">
        <v>705</v>
      </c>
      <c r="DU106" s="5" t="s">
        <v>15</v>
      </c>
      <c r="DV106" s="5" t="s">
        <v>452</v>
      </c>
      <c r="DW106" s="5" t="s">
        <v>382</v>
      </c>
      <c r="DZ106" s="5" t="s">
        <v>408</v>
      </c>
      <c r="EA106" s="5" t="s">
        <v>788</v>
      </c>
      <c r="EB106" s="5" t="s">
        <v>157</v>
      </c>
      <c r="EC106" s="5" t="s">
        <v>410</v>
      </c>
      <c r="ED106" s="5">
        <v>45292</v>
      </c>
      <c r="EF106" s="5" t="s">
        <v>790</v>
      </c>
    </row>
    <row r="107" spans="1:136" s="5" customFormat="1" x14ac:dyDescent="0.3">
      <c r="A107" s="9">
        <f t="shared" si="30"/>
        <v>106</v>
      </c>
      <c r="B107" s="5" t="s">
        <v>693</v>
      </c>
      <c r="C107" s="5" t="s">
        <v>203</v>
      </c>
      <c r="D107" s="5" t="s">
        <v>212</v>
      </c>
      <c r="E107" s="5" t="s">
        <v>162</v>
      </c>
      <c r="F107" s="20" t="str">
        <f t="shared" si="31"/>
        <v>Wall Furnace21 SEER Ductless Mini-Split Heat Pump (HSPF = 10.6)SFm</v>
      </c>
      <c r="G107" s="5">
        <f t="shared" si="26"/>
        <v>-329</v>
      </c>
      <c r="H107" s="5">
        <f t="shared" si="27"/>
        <v>64.2</v>
      </c>
      <c r="I107" s="5">
        <f t="shared" si="28"/>
        <v>15</v>
      </c>
      <c r="J107" s="132">
        <f t="shared" si="32"/>
        <v>2758.09</v>
      </c>
      <c r="K107" s="132">
        <f t="shared" si="29"/>
        <v>3258.37</v>
      </c>
      <c r="L107" s="15" t="s">
        <v>694</v>
      </c>
      <c r="M107" s="5" t="s">
        <v>157</v>
      </c>
      <c r="N107" s="5" t="s">
        <v>695</v>
      </c>
      <c r="O107" s="5" t="s">
        <v>594</v>
      </c>
      <c r="P107" s="5" t="s">
        <v>709</v>
      </c>
      <c r="R107" s="5" t="s">
        <v>791</v>
      </c>
      <c r="S107" s="5" t="s">
        <v>699</v>
      </c>
      <c r="T107" s="5" t="s">
        <v>699</v>
      </c>
      <c r="U107" s="5" t="s">
        <v>381</v>
      </c>
      <c r="V107" s="5" t="s">
        <v>382</v>
      </c>
      <c r="W107" s="5" t="s">
        <v>383</v>
      </c>
      <c r="X107" s="5" t="s">
        <v>162</v>
      </c>
      <c r="Y107" s="5" t="s">
        <v>384</v>
      </c>
      <c r="Z107" s="5" t="s">
        <v>125</v>
      </c>
      <c r="AA107" s="5" t="s">
        <v>512</v>
      </c>
      <c r="AB107" s="5" t="s">
        <v>386</v>
      </c>
      <c r="AC107" s="5" t="s">
        <v>387</v>
      </c>
      <c r="AD107" s="5" t="s">
        <v>387</v>
      </c>
      <c r="AE107" s="5" t="s">
        <v>700</v>
      </c>
      <c r="AF107" s="5" t="s">
        <v>563</v>
      </c>
      <c r="AG107" s="5" t="s">
        <v>203</v>
      </c>
      <c r="AH107" s="5" t="s">
        <v>516</v>
      </c>
      <c r="AI107" s="5" t="s">
        <v>387</v>
      </c>
      <c r="AJ107" s="5" t="s">
        <v>391</v>
      </c>
      <c r="AK107" s="5" t="s">
        <v>701</v>
      </c>
      <c r="AL107" s="5">
        <v>0</v>
      </c>
      <c r="AM107" s="5">
        <v>-329</v>
      </c>
      <c r="AN107" s="5">
        <v>64.2</v>
      </c>
      <c r="AO107" s="5">
        <v>0</v>
      </c>
      <c r="AP107" s="5">
        <v>0</v>
      </c>
      <c r="AQ107" s="5">
        <v>0</v>
      </c>
      <c r="AR107" s="5">
        <v>114.6</v>
      </c>
      <c r="AS107" s="5">
        <v>385.68</v>
      </c>
      <c r="AT107" s="5">
        <v>2758.09</v>
      </c>
      <c r="AU107" s="5">
        <v>1383.57</v>
      </c>
      <c r="AV107" s="5">
        <v>1874.8</v>
      </c>
      <c r="AW107" s="5">
        <v>0</v>
      </c>
      <c r="AX107" s="5">
        <v>0</v>
      </c>
      <c r="AY107" s="5">
        <v>0</v>
      </c>
      <c r="AZ107" s="5" t="s">
        <v>382</v>
      </c>
      <c r="BA107" s="5" t="s">
        <v>517</v>
      </c>
      <c r="BB107" s="5">
        <v>15</v>
      </c>
      <c r="BD107" s="5">
        <v>0</v>
      </c>
      <c r="BE107" s="5">
        <v>15</v>
      </c>
      <c r="BF107" s="5">
        <v>0</v>
      </c>
      <c r="BG107" s="5">
        <v>0</v>
      </c>
      <c r="BH107" s="5">
        <v>1680</v>
      </c>
      <c r="BI107" s="5">
        <v>120</v>
      </c>
      <c r="BJ107" s="5">
        <v>0</v>
      </c>
      <c r="BK107" s="5">
        <v>0</v>
      </c>
      <c r="BL107" s="5">
        <v>0</v>
      </c>
      <c r="BM107" s="5">
        <v>0</v>
      </c>
      <c r="BN107" s="5">
        <v>2010</v>
      </c>
      <c r="BO107" s="5">
        <v>55.6</v>
      </c>
      <c r="BP107" s="5" t="s">
        <v>474</v>
      </c>
      <c r="BQ107" s="5" t="s">
        <v>396</v>
      </c>
      <c r="BR107" s="5">
        <v>1</v>
      </c>
      <c r="BS107" s="5">
        <v>1</v>
      </c>
      <c r="BT107" s="5">
        <v>1</v>
      </c>
      <c r="BU107" s="5">
        <v>1</v>
      </c>
      <c r="BV107" s="5" t="s">
        <v>397</v>
      </c>
      <c r="BW107" s="5">
        <v>1</v>
      </c>
      <c r="BX107" s="5">
        <v>0</v>
      </c>
      <c r="BY107" s="5" t="s">
        <v>459</v>
      </c>
      <c r="BZ107" s="5" t="s">
        <v>399</v>
      </c>
      <c r="CA107" s="5">
        <v>0</v>
      </c>
      <c r="CB107" s="5">
        <v>685.92</v>
      </c>
      <c r="CC107" s="5">
        <v>0</v>
      </c>
      <c r="CD107" s="5">
        <v>0</v>
      </c>
      <c r="CF107" s="5">
        <v>0</v>
      </c>
      <c r="CL107" s="5" t="s">
        <v>389</v>
      </c>
      <c r="CM107" s="5" t="b">
        <v>0</v>
      </c>
      <c r="CN107" s="5" t="s">
        <v>400</v>
      </c>
      <c r="CO107" s="5" t="s">
        <v>401</v>
      </c>
      <c r="CP107" s="5">
        <v>0</v>
      </c>
      <c r="CQ107" s="5">
        <v>1233.26</v>
      </c>
      <c r="CR107" s="5">
        <v>3619.32</v>
      </c>
      <c r="CS107" s="5">
        <v>963.91</v>
      </c>
      <c r="CT107" s="5">
        <v>0.34</v>
      </c>
      <c r="CU107" s="5">
        <v>1.28</v>
      </c>
      <c r="CV107" s="5">
        <v>269.35000000000002</v>
      </c>
      <c r="CW107" s="5">
        <v>0</v>
      </c>
      <c r="CX107" s="5">
        <v>0</v>
      </c>
      <c r="CY107" s="5">
        <v>685.92</v>
      </c>
      <c r="DA107" s="5">
        <v>0</v>
      </c>
      <c r="DB107" s="5">
        <v>0</v>
      </c>
      <c r="DC107" s="5">
        <v>0</v>
      </c>
      <c r="DD107" s="5">
        <v>0</v>
      </c>
      <c r="DE107" s="5">
        <v>0</v>
      </c>
      <c r="DF107" s="5">
        <v>0</v>
      </c>
      <c r="DJ107" s="5" t="s">
        <v>521</v>
      </c>
      <c r="DK107" s="5" t="s">
        <v>702</v>
      </c>
      <c r="DL107" s="5" t="s">
        <v>702</v>
      </c>
      <c r="DM107" s="5" t="s">
        <v>703</v>
      </c>
      <c r="DN107" s="5" t="s">
        <v>704</v>
      </c>
      <c r="DO107" s="5" t="s">
        <v>704</v>
      </c>
      <c r="DP107" s="5" t="s">
        <v>114</v>
      </c>
      <c r="DQ107" s="5" t="s">
        <v>524</v>
      </c>
      <c r="DR107" s="5" t="s">
        <v>387</v>
      </c>
      <c r="DS107" s="5" t="s">
        <v>705</v>
      </c>
      <c r="DU107" s="5" t="s">
        <v>15</v>
      </c>
      <c r="DV107" s="5" t="s">
        <v>452</v>
      </c>
      <c r="DW107" s="5" t="s">
        <v>382</v>
      </c>
      <c r="DZ107" s="5" t="s">
        <v>408</v>
      </c>
      <c r="EA107" s="5" t="s">
        <v>788</v>
      </c>
      <c r="EB107" s="5" t="s">
        <v>157</v>
      </c>
      <c r="EC107" s="5" t="s">
        <v>410</v>
      </c>
      <c r="ED107" s="5">
        <v>45292</v>
      </c>
      <c r="EF107" s="5" t="s">
        <v>792</v>
      </c>
    </row>
    <row r="108" spans="1:136" s="5" customFormat="1" x14ac:dyDescent="0.3">
      <c r="A108" s="9">
        <f t="shared" si="30"/>
        <v>107</v>
      </c>
      <c r="B108" s="5" t="s">
        <v>693</v>
      </c>
      <c r="C108" s="5" t="s">
        <v>203</v>
      </c>
      <c r="D108" s="5" t="s">
        <v>212</v>
      </c>
      <c r="E108" s="5" t="s">
        <v>162</v>
      </c>
      <c r="F108" s="20" t="str">
        <f t="shared" si="31"/>
        <v>Wall Furnace21 SEER Ductless Mini-Split Heat Pump (HSPF = 10.6)SFm</v>
      </c>
      <c r="G108" s="5">
        <f t="shared" si="26"/>
        <v>-329</v>
      </c>
      <c r="H108" s="5">
        <f t="shared" si="27"/>
        <v>64.2</v>
      </c>
      <c r="I108" s="5">
        <f t="shared" si="28"/>
        <v>15</v>
      </c>
      <c r="J108" s="132">
        <f t="shared" si="32"/>
        <v>2758.09</v>
      </c>
      <c r="K108" s="132">
        <f t="shared" si="29"/>
        <v>3258.37</v>
      </c>
      <c r="L108" s="15" t="s">
        <v>694</v>
      </c>
      <c r="M108" s="5" t="s">
        <v>157</v>
      </c>
      <c r="N108" s="5" t="s">
        <v>695</v>
      </c>
      <c r="O108" s="5" t="s">
        <v>594</v>
      </c>
      <c r="P108" s="5" t="s">
        <v>709</v>
      </c>
      <c r="R108" s="5" t="s">
        <v>791</v>
      </c>
      <c r="S108" s="5" t="s">
        <v>699</v>
      </c>
      <c r="T108" s="5" t="s">
        <v>699</v>
      </c>
      <c r="U108" s="5" t="s">
        <v>381</v>
      </c>
      <c r="V108" s="5" t="s">
        <v>382</v>
      </c>
      <c r="W108" s="5" t="s">
        <v>383</v>
      </c>
      <c r="X108" s="5" t="s">
        <v>162</v>
      </c>
      <c r="Y108" s="5" t="s">
        <v>384</v>
      </c>
      <c r="Z108" s="5" t="s">
        <v>125</v>
      </c>
      <c r="AA108" s="5" t="s">
        <v>512</v>
      </c>
      <c r="AB108" s="5" t="s">
        <v>386</v>
      </c>
      <c r="AC108" s="5" t="s">
        <v>387</v>
      </c>
      <c r="AD108" s="5" t="s">
        <v>387</v>
      </c>
      <c r="AE108" s="5" t="s">
        <v>700</v>
      </c>
      <c r="AF108" s="5" t="s">
        <v>563</v>
      </c>
      <c r="AG108" s="5" t="s">
        <v>203</v>
      </c>
      <c r="AH108" s="5" t="s">
        <v>516</v>
      </c>
      <c r="AI108" s="5" t="s">
        <v>387</v>
      </c>
      <c r="AJ108" s="5" t="s">
        <v>391</v>
      </c>
      <c r="AK108" s="5" t="s">
        <v>701</v>
      </c>
      <c r="AL108" s="5">
        <v>0</v>
      </c>
      <c r="AM108" s="5">
        <v>-329</v>
      </c>
      <c r="AN108" s="5">
        <v>64.2</v>
      </c>
      <c r="AO108" s="5">
        <v>0</v>
      </c>
      <c r="AP108" s="5">
        <v>0</v>
      </c>
      <c r="AQ108" s="5">
        <v>0</v>
      </c>
      <c r="AR108" s="5">
        <v>114.6</v>
      </c>
      <c r="AS108" s="5">
        <v>385.68</v>
      </c>
      <c r="AT108" s="5">
        <v>2758.09</v>
      </c>
      <c r="AU108" s="5">
        <v>1383.57</v>
      </c>
      <c r="AV108" s="5">
        <v>1874.8</v>
      </c>
      <c r="AW108" s="5">
        <v>0</v>
      </c>
      <c r="AX108" s="5">
        <v>0</v>
      </c>
      <c r="AY108" s="5">
        <v>0</v>
      </c>
      <c r="AZ108" s="5" t="s">
        <v>382</v>
      </c>
      <c r="BA108" s="5" t="s">
        <v>517</v>
      </c>
      <c r="BB108" s="5">
        <v>15</v>
      </c>
      <c r="BD108" s="5">
        <v>0</v>
      </c>
      <c r="BE108" s="5">
        <v>15</v>
      </c>
      <c r="BF108" s="5">
        <v>0</v>
      </c>
      <c r="BG108" s="5">
        <v>0</v>
      </c>
      <c r="BH108" s="5">
        <v>1680</v>
      </c>
      <c r="BI108" s="5">
        <v>120</v>
      </c>
      <c r="BJ108" s="5">
        <v>0</v>
      </c>
      <c r="BK108" s="5">
        <v>0</v>
      </c>
      <c r="BL108" s="5">
        <v>0</v>
      </c>
      <c r="BM108" s="5">
        <v>0</v>
      </c>
      <c r="BN108" s="5">
        <v>2010</v>
      </c>
      <c r="BO108" s="5">
        <v>55.6</v>
      </c>
      <c r="BP108" s="5" t="s">
        <v>395</v>
      </c>
      <c r="BQ108" s="5" t="s">
        <v>396</v>
      </c>
      <c r="BR108" s="5">
        <v>1</v>
      </c>
      <c r="BS108" s="5">
        <v>1</v>
      </c>
      <c r="BT108" s="5">
        <v>1</v>
      </c>
      <c r="BU108" s="5">
        <v>1</v>
      </c>
      <c r="BV108" s="5" t="s">
        <v>397</v>
      </c>
      <c r="BW108" s="5">
        <v>1</v>
      </c>
      <c r="BX108" s="5">
        <v>0</v>
      </c>
      <c r="BY108" s="5" t="s">
        <v>459</v>
      </c>
      <c r="BZ108" s="5" t="s">
        <v>399</v>
      </c>
      <c r="CA108" s="5">
        <v>0</v>
      </c>
      <c r="CB108" s="5">
        <v>685.92</v>
      </c>
      <c r="CC108" s="5">
        <v>0</v>
      </c>
      <c r="CD108" s="5">
        <v>0</v>
      </c>
      <c r="CF108" s="5">
        <v>0</v>
      </c>
      <c r="CL108" s="5" t="s">
        <v>389</v>
      </c>
      <c r="CM108" s="5" t="b">
        <v>0</v>
      </c>
      <c r="CN108" s="5" t="s">
        <v>400</v>
      </c>
      <c r="CO108" s="5" t="s">
        <v>401</v>
      </c>
      <c r="CP108" s="5">
        <v>0</v>
      </c>
      <c r="CQ108" s="5">
        <v>1233.26</v>
      </c>
      <c r="CR108" s="5">
        <v>3619.32</v>
      </c>
      <c r="CS108" s="5">
        <v>963.91</v>
      </c>
      <c r="CT108" s="5">
        <v>0.34</v>
      </c>
      <c r="CU108" s="5">
        <v>1.28</v>
      </c>
      <c r="CV108" s="5">
        <v>269.35000000000002</v>
      </c>
      <c r="CW108" s="5">
        <v>0</v>
      </c>
      <c r="CX108" s="5">
        <v>0</v>
      </c>
      <c r="CY108" s="5">
        <v>685.92</v>
      </c>
      <c r="DA108" s="5">
        <v>0</v>
      </c>
      <c r="DB108" s="5">
        <v>0</v>
      </c>
      <c r="DC108" s="5">
        <v>0</v>
      </c>
      <c r="DD108" s="5">
        <v>0</v>
      </c>
      <c r="DE108" s="5">
        <v>0</v>
      </c>
      <c r="DF108" s="5">
        <v>0</v>
      </c>
      <c r="DJ108" s="5" t="s">
        <v>521</v>
      </c>
      <c r="DK108" s="5" t="s">
        <v>702</v>
      </c>
      <c r="DL108" s="5" t="s">
        <v>702</v>
      </c>
      <c r="DM108" s="5" t="s">
        <v>703</v>
      </c>
      <c r="DN108" s="5" t="s">
        <v>704</v>
      </c>
      <c r="DO108" s="5" t="s">
        <v>704</v>
      </c>
      <c r="DP108" s="5" t="s">
        <v>114</v>
      </c>
      <c r="DQ108" s="5" t="s">
        <v>524</v>
      </c>
      <c r="DR108" s="5" t="s">
        <v>387</v>
      </c>
      <c r="DS108" s="5" t="s">
        <v>705</v>
      </c>
      <c r="DU108" s="5" t="s">
        <v>15</v>
      </c>
      <c r="DV108" s="5" t="s">
        <v>452</v>
      </c>
      <c r="DW108" s="5" t="s">
        <v>382</v>
      </c>
      <c r="DZ108" s="5" t="s">
        <v>408</v>
      </c>
      <c r="EA108" s="5" t="s">
        <v>788</v>
      </c>
      <c r="EB108" s="5" t="s">
        <v>157</v>
      </c>
      <c r="EC108" s="5" t="s">
        <v>410</v>
      </c>
      <c r="ED108" s="5">
        <v>45292</v>
      </c>
      <c r="EF108" s="5" t="s">
        <v>793</v>
      </c>
    </row>
    <row r="109" spans="1:136" s="5" customFormat="1" x14ac:dyDescent="0.3">
      <c r="A109" s="9">
        <f t="shared" si="30"/>
        <v>108</v>
      </c>
      <c r="B109" s="5" t="s">
        <v>693</v>
      </c>
      <c r="C109" s="5" t="s">
        <v>205</v>
      </c>
      <c r="D109" s="5" t="s">
        <v>212</v>
      </c>
      <c r="E109" s="5" t="s">
        <v>166</v>
      </c>
      <c r="F109" s="20" t="str">
        <f t="shared" si="31"/>
        <v>Wall Furnace and Window AC21 SEER Ductless Mini-Split Heat Pump (HSPF = 10.6)MFm</v>
      </c>
      <c r="G109" s="5">
        <f t="shared" si="26"/>
        <v>12.3</v>
      </c>
      <c r="H109" s="5">
        <f t="shared" si="27"/>
        <v>48.2</v>
      </c>
      <c r="I109" s="5">
        <f t="shared" si="28"/>
        <v>15</v>
      </c>
      <c r="J109" s="132">
        <f t="shared" si="32"/>
        <v>2038.3</v>
      </c>
      <c r="K109" s="132">
        <f t="shared" si="29"/>
        <v>3258.37</v>
      </c>
      <c r="L109" s="15" t="s">
        <v>694</v>
      </c>
      <c r="M109" s="5" t="s">
        <v>157</v>
      </c>
      <c r="N109" s="5" t="s">
        <v>695</v>
      </c>
      <c r="O109" s="5" t="s">
        <v>794</v>
      </c>
      <c r="P109" s="5" t="s">
        <v>713</v>
      </c>
      <c r="R109" s="5" t="s">
        <v>795</v>
      </c>
      <c r="S109" s="5" t="s">
        <v>715</v>
      </c>
      <c r="T109" s="5" t="s">
        <v>716</v>
      </c>
      <c r="U109" s="5" t="s">
        <v>381</v>
      </c>
      <c r="V109" s="5" t="s">
        <v>382</v>
      </c>
      <c r="W109" s="5" t="s">
        <v>383</v>
      </c>
      <c r="X109" s="5" t="s">
        <v>166</v>
      </c>
      <c r="Y109" s="5" t="s">
        <v>384</v>
      </c>
      <c r="Z109" s="5" t="s">
        <v>125</v>
      </c>
      <c r="AA109" s="5" t="s">
        <v>512</v>
      </c>
      <c r="AB109" s="5" t="s">
        <v>386</v>
      </c>
      <c r="AC109" s="5" t="s">
        <v>387</v>
      </c>
      <c r="AD109" s="5" t="s">
        <v>387</v>
      </c>
      <c r="AE109" s="5" t="s">
        <v>700</v>
      </c>
      <c r="AF109" s="5" t="s">
        <v>563</v>
      </c>
      <c r="AG109" s="5" t="s">
        <v>717</v>
      </c>
      <c r="AH109" s="5" t="s">
        <v>516</v>
      </c>
      <c r="AI109" s="5" t="s">
        <v>387</v>
      </c>
      <c r="AJ109" s="5" t="s">
        <v>391</v>
      </c>
      <c r="AK109" s="5" t="s">
        <v>701</v>
      </c>
      <c r="AL109" s="5">
        <v>0</v>
      </c>
      <c r="AM109" s="5">
        <v>12.3</v>
      </c>
      <c r="AN109" s="5">
        <v>48.2</v>
      </c>
      <c r="AO109" s="5">
        <v>0</v>
      </c>
      <c r="AP109" s="5">
        <v>0</v>
      </c>
      <c r="AQ109" s="5">
        <v>0</v>
      </c>
      <c r="AR109" s="5">
        <v>298.41000000000003</v>
      </c>
      <c r="AS109" s="5">
        <v>921.66</v>
      </c>
      <c r="AT109" s="5">
        <v>2038.3</v>
      </c>
      <c r="AU109" s="5">
        <v>1383.57</v>
      </c>
      <c r="AV109" s="5">
        <v>1874.8</v>
      </c>
      <c r="AW109" s="5">
        <v>0</v>
      </c>
      <c r="AX109" s="5">
        <v>0</v>
      </c>
      <c r="AY109" s="5">
        <v>0</v>
      </c>
      <c r="AZ109" s="5" t="s">
        <v>382</v>
      </c>
      <c r="BA109" s="5" t="s">
        <v>517</v>
      </c>
      <c r="BB109" s="5">
        <v>15</v>
      </c>
      <c r="BD109" s="5">
        <v>0</v>
      </c>
      <c r="BE109" s="5">
        <v>15</v>
      </c>
      <c r="BF109" s="5">
        <v>0</v>
      </c>
      <c r="BG109" s="5">
        <v>0</v>
      </c>
      <c r="BH109" s="5">
        <v>2340</v>
      </c>
      <c r="BI109" s="5">
        <v>287</v>
      </c>
      <c r="BJ109" s="5">
        <v>0</v>
      </c>
      <c r="BK109" s="5">
        <v>0</v>
      </c>
      <c r="BL109" s="5">
        <v>0</v>
      </c>
      <c r="BM109" s="5">
        <v>0</v>
      </c>
      <c r="BN109" s="5">
        <v>2330</v>
      </c>
      <c r="BO109" s="5">
        <v>239</v>
      </c>
      <c r="BP109" s="5" t="s">
        <v>474</v>
      </c>
      <c r="BQ109" s="5" t="s">
        <v>396</v>
      </c>
      <c r="BR109" s="5">
        <v>1</v>
      </c>
      <c r="BS109" s="5">
        <v>1</v>
      </c>
      <c r="BT109" s="5">
        <v>1</v>
      </c>
      <c r="BU109" s="5">
        <v>1</v>
      </c>
      <c r="BV109" s="5" t="s">
        <v>397</v>
      </c>
      <c r="BW109" s="5">
        <v>1</v>
      </c>
      <c r="BX109" s="5">
        <v>0</v>
      </c>
      <c r="BY109" s="5" t="s">
        <v>459</v>
      </c>
      <c r="BZ109" s="5" t="s">
        <v>399</v>
      </c>
      <c r="CA109" s="5">
        <v>0</v>
      </c>
      <c r="CB109" s="5">
        <v>470.37</v>
      </c>
      <c r="CC109" s="5">
        <v>0</v>
      </c>
      <c r="CD109" s="5">
        <v>0</v>
      </c>
      <c r="CF109" s="5">
        <v>0</v>
      </c>
      <c r="CL109" s="5" t="s">
        <v>389</v>
      </c>
      <c r="CM109" s="5" t="b">
        <v>0</v>
      </c>
      <c r="CN109" s="5" t="s">
        <v>400</v>
      </c>
      <c r="CO109" s="5" t="s">
        <v>401</v>
      </c>
      <c r="CP109" s="5">
        <v>10.39</v>
      </c>
      <c r="CQ109" s="5">
        <v>925.91</v>
      </c>
      <c r="CR109" s="5">
        <v>2432.79</v>
      </c>
      <c r="CS109" s="5">
        <v>470.37</v>
      </c>
      <c r="CT109" s="5">
        <v>0.38</v>
      </c>
      <c r="CU109" s="5">
        <v>1.99</v>
      </c>
      <c r="CV109" s="5">
        <v>465.93</v>
      </c>
      <c r="CW109" s="5">
        <v>0</v>
      </c>
      <c r="CX109" s="5">
        <v>0</v>
      </c>
      <c r="CY109" s="5">
        <v>470.37</v>
      </c>
      <c r="DA109" s="5">
        <v>0</v>
      </c>
      <c r="DB109" s="5">
        <v>0</v>
      </c>
      <c r="DC109" s="5">
        <v>0</v>
      </c>
      <c r="DD109" s="5">
        <v>0</v>
      </c>
      <c r="DE109" s="5">
        <v>0</v>
      </c>
      <c r="DF109" s="5">
        <v>0</v>
      </c>
      <c r="DJ109" s="5" t="s">
        <v>521</v>
      </c>
      <c r="DK109" s="5" t="s">
        <v>702</v>
      </c>
      <c r="DL109" s="5" t="s">
        <v>702</v>
      </c>
      <c r="DM109" s="5" t="s">
        <v>703</v>
      </c>
      <c r="DN109" s="5" t="s">
        <v>704</v>
      </c>
      <c r="DO109" s="5" t="s">
        <v>704</v>
      </c>
      <c r="DP109" s="5" t="s">
        <v>114</v>
      </c>
      <c r="DQ109" s="5" t="s">
        <v>524</v>
      </c>
      <c r="DR109" s="5" t="s">
        <v>387</v>
      </c>
      <c r="DS109" s="5" t="s">
        <v>705</v>
      </c>
      <c r="DU109" s="5" t="s">
        <v>15</v>
      </c>
      <c r="DV109" s="5" t="s">
        <v>452</v>
      </c>
      <c r="DW109" s="5" t="s">
        <v>382</v>
      </c>
      <c r="DZ109" s="5" t="s">
        <v>408</v>
      </c>
      <c r="EA109" s="5" t="s">
        <v>796</v>
      </c>
      <c r="EB109" s="5" t="s">
        <v>157</v>
      </c>
      <c r="EC109" s="5" t="s">
        <v>410</v>
      </c>
      <c r="ED109" s="5">
        <v>45292</v>
      </c>
      <c r="EF109" s="5" t="s">
        <v>797</v>
      </c>
    </row>
    <row r="110" spans="1:136" s="5" customFormat="1" x14ac:dyDescent="0.3">
      <c r="A110" s="9">
        <f t="shared" si="30"/>
        <v>109</v>
      </c>
      <c r="B110" s="5" t="s">
        <v>693</v>
      </c>
      <c r="C110" s="5" t="s">
        <v>205</v>
      </c>
      <c r="D110" s="5" t="s">
        <v>212</v>
      </c>
      <c r="E110" s="5" t="s">
        <v>166</v>
      </c>
      <c r="F110" s="20" t="str">
        <f t="shared" si="31"/>
        <v>Wall Furnace and Window AC21 SEER Ductless Mini-Split Heat Pump (HSPF = 10.6)MFm</v>
      </c>
      <c r="G110" s="5">
        <f t="shared" si="26"/>
        <v>12.3</v>
      </c>
      <c r="H110" s="5">
        <f t="shared" si="27"/>
        <v>48.2</v>
      </c>
      <c r="I110" s="5">
        <f t="shared" si="28"/>
        <v>15</v>
      </c>
      <c r="J110" s="132">
        <f t="shared" si="32"/>
        <v>2038.3</v>
      </c>
      <c r="K110" s="132">
        <f t="shared" si="29"/>
        <v>3258.37</v>
      </c>
      <c r="L110" s="15" t="s">
        <v>694</v>
      </c>
      <c r="M110" s="5" t="s">
        <v>157</v>
      </c>
      <c r="N110" s="5" t="s">
        <v>695</v>
      </c>
      <c r="O110" s="5" t="s">
        <v>794</v>
      </c>
      <c r="P110" s="5" t="s">
        <v>713</v>
      </c>
      <c r="R110" s="5" t="s">
        <v>795</v>
      </c>
      <c r="S110" s="5" t="s">
        <v>715</v>
      </c>
      <c r="T110" s="5" t="s">
        <v>716</v>
      </c>
      <c r="U110" s="5" t="s">
        <v>381</v>
      </c>
      <c r="V110" s="5" t="s">
        <v>382</v>
      </c>
      <c r="W110" s="5" t="s">
        <v>383</v>
      </c>
      <c r="X110" s="5" t="s">
        <v>166</v>
      </c>
      <c r="Y110" s="5" t="s">
        <v>384</v>
      </c>
      <c r="Z110" s="5" t="s">
        <v>125</v>
      </c>
      <c r="AA110" s="5" t="s">
        <v>512</v>
      </c>
      <c r="AB110" s="5" t="s">
        <v>386</v>
      </c>
      <c r="AC110" s="5" t="s">
        <v>387</v>
      </c>
      <c r="AD110" s="5" t="s">
        <v>387</v>
      </c>
      <c r="AE110" s="5" t="s">
        <v>700</v>
      </c>
      <c r="AF110" s="5" t="s">
        <v>563</v>
      </c>
      <c r="AG110" s="5" t="s">
        <v>717</v>
      </c>
      <c r="AH110" s="5" t="s">
        <v>516</v>
      </c>
      <c r="AI110" s="5" t="s">
        <v>387</v>
      </c>
      <c r="AJ110" s="5" t="s">
        <v>391</v>
      </c>
      <c r="AK110" s="5" t="s">
        <v>701</v>
      </c>
      <c r="AL110" s="5">
        <v>0</v>
      </c>
      <c r="AM110" s="5">
        <v>12.3</v>
      </c>
      <c r="AN110" s="5">
        <v>48.2</v>
      </c>
      <c r="AO110" s="5">
        <v>0</v>
      </c>
      <c r="AP110" s="5">
        <v>0</v>
      </c>
      <c r="AQ110" s="5">
        <v>0</v>
      </c>
      <c r="AR110" s="5">
        <v>298.41000000000003</v>
      </c>
      <c r="AS110" s="5">
        <v>921.66</v>
      </c>
      <c r="AT110" s="5">
        <v>2038.3</v>
      </c>
      <c r="AU110" s="5">
        <v>1383.57</v>
      </c>
      <c r="AV110" s="5">
        <v>1874.8</v>
      </c>
      <c r="AW110" s="5">
        <v>0</v>
      </c>
      <c r="AX110" s="5">
        <v>0</v>
      </c>
      <c r="AY110" s="5">
        <v>0</v>
      </c>
      <c r="AZ110" s="5" t="s">
        <v>382</v>
      </c>
      <c r="BA110" s="5" t="s">
        <v>517</v>
      </c>
      <c r="BB110" s="5">
        <v>15</v>
      </c>
      <c r="BD110" s="5">
        <v>0</v>
      </c>
      <c r="BE110" s="5">
        <v>15</v>
      </c>
      <c r="BF110" s="5">
        <v>0</v>
      </c>
      <c r="BG110" s="5">
        <v>0</v>
      </c>
      <c r="BH110" s="5">
        <v>2340</v>
      </c>
      <c r="BI110" s="5">
        <v>287</v>
      </c>
      <c r="BJ110" s="5">
        <v>0</v>
      </c>
      <c r="BK110" s="5">
        <v>0</v>
      </c>
      <c r="BL110" s="5">
        <v>0</v>
      </c>
      <c r="BM110" s="5">
        <v>0</v>
      </c>
      <c r="BN110" s="5">
        <v>2330</v>
      </c>
      <c r="BO110" s="5">
        <v>239</v>
      </c>
      <c r="BP110" s="5" t="s">
        <v>395</v>
      </c>
      <c r="BQ110" s="5" t="s">
        <v>396</v>
      </c>
      <c r="BR110" s="5">
        <v>1</v>
      </c>
      <c r="BS110" s="5">
        <v>1</v>
      </c>
      <c r="BT110" s="5">
        <v>1</v>
      </c>
      <c r="BU110" s="5">
        <v>1</v>
      </c>
      <c r="BV110" s="5" t="s">
        <v>397</v>
      </c>
      <c r="BW110" s="5">
        <v>1</v>
      </c>
      <c r="BX110" s="5">
        <v>0</v>
      </c>
      <c r="BY110" s="5" t="s">
        <v>459</v>
      </c>
      <c r="BZ110" s="5" t="s">
        <v>399</v>
      </c>
      <c r="CA110" s="5">
        <v>0</v>
      </c>
      <c r="CB110" s="5">
        <v>470.37</v>
      </c>
      <c r="CC110" s="5">
        <v>0</v>
      </c>
      <c r="CD110" s="5">
        <v>0</v>
      </c>
      <c r="CF110" s="5">
        <v>0</v>
      </c>
      <c r="CL110" s="5" t="s">
        <v>389</v>
      </c>
      <c r="CM110" s="5" t="b">
        <v>0</v>
      </c>
      <c r="CN110" s="5" t="s">
        <v>400</v>
      </c>
      <c r="CO110" s="5" t="s">
        <v>401</v>
      </c>
      <c r="CP110" s="5">
        <v>10.39</v>
      </c>
      <c r="CQ110" s="5">
        <v>925.91</v>
      </c>
      <c r="CR110" s="5">
        <v>2432.79</v>
      </c>
      <c r="CS110" s="5">
        <v>470.37</v>
      </c>
      <c r="CT110" s="5">
        <v>0.38</v>
      </c>
      <c r="CU110" s="5">
        <v>1.99</v>
      </c>
      <c r="CV110" s="5">
        <v>465.93</v>
      </c>
      <c r="CW110" s="5">
        <v>0</v>
      </c>
      <c r="CX110" s="5">
        <v>0</v>
      </c>
      <c r="CY110" s="5">
        <v>470.37</v>
      </c>
      <c r="DA110" s="5">
        <v>0</v>
      </c>
      <c r="DB110" s="5">
        <v>0</v>
      </c>
      <c r="DC110" s="5">
        <v>0</v>
      </c>
      <c r="DD110" s="5">
        <v>0</v>
      </c>
      <c r="DE110" s="5">
        <v>0</v>
      </c>
      <c r="DF110" s="5">
        <v>0</v>
      </c>
      <c r="DJ110" s="5" t="s">
        <v>521</v>
      </c>
      <c r="DK110" s="5" t="s">
        <v>702</v>
      </c>
      <c r="DL110" s="5" t="s">
        <v>702</v>
      </c>
      <c r="DM110" s="5" t="s">
        <v>703</v>
      </c>
      <c r="DN110" s="5" t="s">
        <v>704</v>
      </c>
      <c r="DO110" s="5" t="s">
        <v>704</v>
      </c>
      <c r="DP110" s="5" t="s">
        <v>114</v>
      </c>
      <c r="DQ110" s="5" t="s">
        <v>524</v>
      </c>
      <c r="DR110" s="5" t="s">
        <v>387</v>
      </c>
      <c r="DS110" s="5" t="s">
        <v>705</v>
      </c>
      <c r="DU110" s="5" t="s">
        <v>15</v>
      </c>
      <c r="DV110" s="5" t="s">
        <v>452</v>
      </c>
      <c r="DW110" s="5" t="s">
        <v>382</v>
      </c>
      <c r="DZ110" s="5" t="s">
        <v>408</v>
      </c>
      <c r="EA110" s="5" t="s">
        <v>796</v>
      </c>
      <c r="EB110" s="5" t="s">
        <v>157</v>
      </c>
      <c r="EC110" s="5" t="s">
        <v>410</v>
      </c>
      <c r="ED110" s="5">
        <v>45292</v>
      </c>
      <c r="EF110" s="5" t="s">
        <v>798</v>
      </c>
    </row>
    <row r="111" spans="1:136" s="5" customFormat="1" x14ac:dyDescent="0.3">
      <c r="A111" s="9">
        <f t="shared" si="30"/>
        <v>110</v>
      </c>
      <c r="B111" s="5" t="s">
        <v>693</v>
      </c>
      <c r="C111" s="5" t="s">
        <v>205</v>
      </c>
      <c r="D111" s="5" t="s">
        <v>212</v>
      </c>
      <c r="E111" s="5" t="s">
        <v>162</v>
      </c>
      <c r="F111" s="20" t="str">
        <f t="shared" si="31"/>
        <v>Wall Furnace and Window AC21 SEER Ductless Mini-Split Heat Pump (HSPF = 10.6)SFm</v>
      </c>
      <c r="G111" s="5">
        <f t="shared" si="26"/>
        <v>-102</v>
      </c>
      <c r="H111" s="5">
        <f t="shared" si="27"/>
        <v>64.3</v>
      </c>
      <c r="I111" s="5">
        <f t="shared" si="28"/>
        <v>15</v>
      </c>
      <c r="J111" s="132">
        <f t="shared" si="32"/>
        <v>2038.3</v>
      </c>
      <c r="K111" s="132">
        <f t="shared" si="29"/>
        <v>3258.37</v>
      </c>
      <c r="L111" s="15" t="s">
        <v>694</v>
      </c>
      <c r="M111" s="5" t="s">
        <v>157</v>
      </c>
      <c r="N111" s="5" t="s">
        <v>695</v>
      </c>
      <c r="O111" s="5" t="s">
        <v>794</v>
      </c>
      <c r="P111" s="5" t="s">
        <v>721</v>
      </c>
      <c r="R111" s="5" t="s">
        <v>799</v>
      </c>
      <c r="S111" s="5" t="s">
        <v>715</v>
      </c>
      <c r="T111" s="5" t="s">
        <v>716</v>
      </c>
      <c r="U111" s="5" t="s">
        <v>381</v>
      </c>
      <c r="V111" s="5" t="s">
        <v>382</v>
      </c>
      <c r="W111" s="5" t="s">
        <v>383</v>
      </c>
      <c r="X111" s="5" t="s">
        <v>162</v>
      </c>
      <c r="Y111" s="5" t="s">
        <v>384</v>
      </c>
      <c r="Z111" s="5" t="s">
        <v>125</v>
      </c>
      <c r="AA111" s="5" t="s">
        <v>512</v>
      </c>
      <c r="AB111" s="5" t="s">
        <v>386</v>
      </c>
      <c r="AC111" s="5" t="s">
        <v>387</v>
      </c>
      <c r="AD111" s="5" t="s">
        <v>387</v>
      </c>
      <c r="AE111" s="5" t="s">
        <v>700</v>
      </c>
      <c r="AF111" s="5" t="s">
        <v>563</v>
      </c>
      <c r="AG111" s="5" t="s">
        <v>717</v>
      </c>
      <c r="AH111" s="5" t="s">
        <v>516</v>
      </c>
      <c r="AI111" s="5" t="s">
        <v>387</v>
      </c>
      <c r="AJ111" s="5" t="s">
        <v>391</v>
      </c>
      <c r="AK111" s="5" t="s">
        <v>701</v>
      </c>
      <c r="AL111" s="5">
        <v>0</v>
      </c>
      <c r="AM111" s="5">
        <v>-102</v>
      </c>
      <c r="AN111" s="5">
        <v>64.3</v>
      </c>
      <c r="AO111" s="5">
        <v>0</v>
      </c>
      <c r="AP111" s="5">
        <v>0</v>
      </c>
      <c r="AQ111" s="5">
        <v>0</v>
      </c>
      <c r="AR111" s="5">
        <v>298.41000000000003</v>
      </c>
      <c r="AS111" s="5">
        <v>921.66</v>
      </c>
      <c r="AT111" s="5">
        <v>2038.3</v>
      </c>
      <c r="AU111" s="5">
        <v>1383.57</v>
      </c>
      <c r="AV111" s="5">
        <v>1874.8</v>
      </c>
      <c r="AW111" s="5">
        <v>0</v>
      </c>
      <c r="AX111" s="5">
        <v>0</v>
      </c>
      <c r="AY111" s="5">
        <v>0</v>
      </c>
      <c r="AZ111" s="5" t="s">
        <v>382</v>
      </c>
      <c r="BA111" s="5" t="s">
        <v>517</v>
      </c>
      <c r="BB111" s="5">
        <v>15</v>
      </c>
      <c r="BD111" s="5">
        <v>0</v>
      </c>
      <c r="BE111" s="5">
        <v>15</v>
      </c>
      <c r="BF111" s="5">
        <v>0</v>
      </c>
      <c r="BG111" s="5">
        <v>0</v>
      </c>
      <c r="BH111" s="5">
        <v>1910</v>
      </c>
      <c r="BI111" s="5">
        <v>120</v>
      </c>
      <c r="BJ111" s="5">
        <v>0</v>
      </c>
      <c r="BK111" s="5">
        <v>0</v>
      </c>
      <c r="BL111" s="5">
        <v>0</v>
      </c>
      <c r="BM111" s="5">
        <v>0</v>
      </c>
      <c r="BN111" s="5">
        <v>2010</v>
      </c>
      <c r="BO111" s="5">
        <v>55.6</v>
      </c>
      <c r="BP111" s="5" t="s">
        <v>474</v>
      </c>
      <c r="BQ111" s="5" t="s">
        <v>396</v>
      </c>
      <c r="BR111" s="5">
        <v>1</v>
      </c>
      <c r="BS111" s="5">
        <v>1</v>
      </c>
      <c r="BT111" s="5">
        <v>1</v>
      </c>
      <c r="BU111" s="5">
        <v>1</v>
      </c>
      <c r="BV111" s="5" t="s">
        <v>397</v>
      </c>
      <c r="BW111" s="5">
        <v>1</v>
      </c>
      <c r="BX111" s="5">
        <v>0</v>
      </c>
      <c r="BY111" s="5" t="s">
        <v>459</v>
      </c>
      <c r="BZ111" s="5" t="s">
        <v>399</v>
      </c>
      <c r="CA111" s="5">
        <v>0</v>
      </c>
      <c r="CB111" s="5">
        <v>470.37</v>
      </c>
      <c r="CC111" s="5">
        <v>0</v>
      </c>
      <c r="CD111" s="5">
        <v>0</v>
      </c>
      <c r="CF111" s="5">
        <v>0</v>
      </c>
      <c r="CL111" s="5" t="s">
        <v>389</v>
      </c>
      <c r="CM111" s="5" t="b">
        <v>0</v>
      </c>
      <c r="CN111" s="5" t="s">
        <v>400</v>
      </c>
      <c r="CO111" s="5" t="s">
        <v>401</v>
      </c>
      <c r="CP111" s="5">
        <v>0</v>
      </c>
      <c r="CQ111" s="5">
        <v>1235.18</v>
      </c>
      <c r="CR111" s="5">
        <v>2518.9699999999998</v>
      </c>
      <c r="CS111" s="5">
        <v>556.54999999999995</v>
      </c>
      <c r="CT111" s="5">
        <v>0.49</v>
      </c>
      <c r="CU111" s="5">
        <v>2.2200000000000002</v>
      </c>
      <c r="CV111" s="5">
        <v>678.63</v>
      </c>
      <c r="CW111" s="5">
        <v>0</v>
      </c>
      <c r="CX111" s="5">
        <v>0</v>
      </c>
      <c r="CY111" s="5">
        <v>470.37</v>
      </c>
      <c r="DA111" s="5">
        <v>0</v>
      </c>
      <c r="DB111" s="5">
        <v>0</v>
      </c>
      <c r="DC111" s="5">
        <v>0</v>
      </c>
      <c r="DD111" s="5">
        <v>0</v>
      </c>
      <c r="DE111" s="5">
        <v>0</v>
      </c>
      <c r="DF111" s="5">
        <v>0</v>
      </c>
      <c r="DJ111" s="5" t="s">
        <v>521</v>
      </c>
      <c r="DK111" s="5" t="s">
        <v>702</v>
      </c>
      <c r="DL111" s="5" t="s">
        <v>702</v>
      </c>
      <c r="DM111" s="5" t="s">
        <v>703</v>
      </c>
      <c r="DN111" s="5" t="s">
        <v>704</v>
      </c>
      <c r="DO111" s="5" t="s">
        <v>704</v>
      </c>
      <c r="DP111" s="5" t="s">
        <v>114</v>
      </c>
      <c r="DQ111" s="5" t="s">
        <v>524</v>
      </c>
      <c r="DR111" s="5" t="s">
        <v>387</v>
      </c>
      <c r="DS111" s="5" t="s">
        <v>705</v>
      </c>
      <c r="DU111" s="5" t="s">
        <v>15</v>
      </c>
      <c r="DV111" s="5" t="s">
        <v>452</v>
      </c>
      <c r="DW111" s="5" t="s">
        <v>382</v>
      </c>
      <c r="DZ111" s="5" t="s">
        <v>408</v>
      </c>
      <c r="EA111" s="5" t="s">
        <v>796</v>
      </c>
      <c r="EB111" s="5" t="s">
        <v>157</v>
      </c>
      <c r="EC111" s="5" t="s">
        <v>410</v>
      </c>
      <c r="ED111" s="5">
        <v>45292</v>
      </c>
      <c r="EF111" s="5" t="s">
        <v>800</v>
      </c>
    </row>
    <row r="112" spans="1:136" s="5" customFormat="1" x14ac:dyDescent="0.3">
      <c r="A112" s="9">
        <f t="shared" si="30"/>
        <v>111</v>
      </c>
      <c r="B112" s="5" t="s">
        <v>693</v>
      </c>
      <c r="C112" s="5" t="s">
        <v>205</v>
      </c>
      <c r="D112" s="5" t="s">
        <v>212</v>
      </c>
      <c r="E112" s="5" t="s">
        <v>162</v>
      </c>
      <c r="F112" s="20" t="str">
        <f t="shared" si="31"/>
        <v>Wall Furnace and Window AC21 SEER Ductless Mini-Split Heat Pump (HSPF = 10.6)SFm</v>
      </c>
      <c r="G112" s="5">
        <f t="shared" si="26"/>
        <v>-102</v>
      </c>
      <c r="H112" s="5">
        <f t="shared" si="27"/>
        <v>64.3</v>
      </c>
      <c r="I112" s="5">
        <f t="shared" si="28"/>
        <v>15</v>
      </c>
      <c r="J112" s="132">
        <f t="shared" si="32"/>
        <v>2038.3</v>
      </c>
      <c r="K112" s="132">
        <f t="shared" si="29"/>
        <v>3258.37</v>
      </c>
      <c r="L112" s="15" t="s">
        <v>694</v>
      </c>
      <c r="M112" s="5" t="s">
        <v>157</v>
      </c>
      <c r="N112" s="5" t="s">
        <v>695</v>
      </c>
      <c r="O112" s="5" t="s">
        <v>794</v>
      </c>
      <c r="P112" s="5" t="s">
        <v>721</v>
      </c>
      <c r="R112" s="5" t="s">
        <v>799</v>
      </c>
      <c r="S112" s="5" t="s">
        <v>715</v>
      </c>
      <c r="T112" s="5" t="s">
        <v>716</v>
      </c>
      <c r="U112" s="5" t="s">
        <v>381</v>
      </c>
      <c r="V112" s="5" t="s">
        <v>382</v>
      </c>
      <c r="W112" s="5" t="s">
        <v>383</v>
      </c>
      <c r="X112" s="5" t="s">
        <v>162</v>
      </c>
      <c r="Y112" s="5" t="s">
        <v>384</v>
      </c>
      <c r="Z112" s="5" t="s">
        <v>125</v>
      </c>
      <c r="AA112" s="5" t="s">
        <v>512</v>
      </c>
      <c r="AB112" s="5" t="s">
        <v>386</v>
      </c>
      <c r="AC112" s="5" t="s">
        <v>387</v>
      </c>
      <c r="AD112" s="5" t="s">
        <v>387</v>
      </c>
      <c r="AE112" s="5" t="s">
        <v>700</v>
      </c>
      <c r="AF112" s="5" t="s">
        <v>563</v>
      </c>
      <c r="AG112" s="5" t="s">
        <v>717</v>
      </c>
      <c r="AH112" s="5" t="s">
        <v>516</v>
      </c>
      <c r="AI112" s="5" t="s">
        <v>387</v>
      </c>
      <c r="AJ112" s="5" t="s">
        <v>391</v>
      </c>
      <c r="AK112" s="5" t="s">
        <v>701</v>
      </c>
      <c r="AL112" s="5">
        <v>0</v>
      </c>
      <c r="AM112" s="5">
        <v>-102</v>
      </c>
      <c r="AN112" s="5">
        <v>64.3</v>
      </c>
      <c r="AO112" s="5">
        <v>0</v>
      </c>
      <c r="AP112" s="5">
        <v>0</v>
      </c>
      <c r="AQ112" s="5">
        <v>0</v>
      </c>
      <c r="AR112" s="5">
        <v>298.41000000000003</v>
      </c>
      <c r="AS112" s="5">
        <v>921.66</v>
      </c>
      <c r="AT112" s="5">
        <v>2038.3</v>
      </c>
      <c r="AU112" s="5">
        <v>1383.57</v>
      </c>
      <c r="AV112" s="5">
        <v>1874.8</v>
      </c>
      <c r="AW112" s="5">
        <v>0</v>
      </c>
      <c r="AX112" s="5">
        <v>0</v>
      </c>
      <c r="AY112" s="5">
        <v>0</v>
      </c>
      <c r="AZ112" s="5" t="s">
        <v>382</v>
      </c>
      <c r="BA112" s="5" t="s">
        <v>517</v>
      </c>
      <c r="BB112" s="5">
        <v>15</v>
      </c>
      <c r="BD112" s="5">
        <v>0</v>
      </c>
      <c r="BE112" s="5">
        <v>15</v>
      </c>
      <c r="BF112" s="5">
        <v>0</v>
      </c>
      <c r="BG112" s="5">
        <v>0</v>
      </c>
      <c r="BH112" s="5">
        <v>1910</v>
      </c>
      <c r="BI112" s="5">
        <v>120</v>
      </c>
      <c r="BJ112" s="5">
        <v>0</v>
      </c>
      <c r="BK112" s="5">
        <v>0</v>
      </c>
      <c r="BL112" s="5">
        <v>0</v>
      </c>
      <c r="BM112" s="5">
        <v>0</v>
      </c>
      <c r="BN112" s="5">
        <v>2010</v>
      </c>
      <c r="BO112" s="5">
        <v>55.6</v>
      </c>
      <c r="BP112" s="5" t="s">
        <v>395</v>
      </c>
      <c r="BQ112" s="5" t="s">
        <v>396</v>
      </c>
      <c r="BR112" s="5">
        <v>1</v>
      </c>
      <c r="BS112" s="5">
        <v>1</v>
      </c>
      <c r="BT112" s="5">
        <v>1</v>
      </c>
      <c r="BU112" s="5">
        <v>1</v>
      </c>
      <c r="BV112" s="5" t="s">
        <v>397</v>
      </c>
      <c r="BW112" s="5">
        <v>1</v>
      </c>
      <c r="BX112" s="5">
        <v>0</v>
      </c>
      <c r="BY112" s="5" t="s">
        <v>459</v>
      </c>
      <c r="BZ112" s="5" t="s">
        <v>399</v>
      </c>
      <c r="CA112" s="5">
        <v>0</v>
      </c>
      <c r="CB112" s="5">
        <v>470.37</v>
      </c>
      <c r="CC112" s="5">
        <v>0</v>
      </c>
      <c r="CD112" s="5">
        <v>0</v>
      </c>
      <c r="CF112" s="5">
        <v>0</v>
      </c>
      <c r="CL112" s="5" t="s">
        <v>389</v>
      </c>
      <c r="CM112" s="5" t="b">
        <v>0</v>
      </c>
      <c r="CN112" s="5" t="s">
        <v>400</v>
      </c>
      <c r="CO112" s="5" t="s">
        <v>401</v>
      </c>
      <c r="CP112" s="5">
        <v>0</v>
      </c>
      <c r="CQ112" s="5">
        <v>1235.18</v>
      </c>
      <c r="CR112" s="5">
        <v>2518.9699999999998</v>
      </c>
      <c r="CS112" s="5">
        <v>556.54999999999995</v>
      </c>
      <c r="CT112" s="5">
        <v>0.49</v>
      </c>
      <c r="CU112" s="5">
        <v>2.2200000000000002</v>
      </c>
      <c r="CV112" s="5">
        <v>678.63</v>
      </c>
      <c r="CW112" s="5">
        <v>0</v>
      </c>
      <c r="CX112" s="5">
        <v>0</v>
      </c>
      <c r="CY112" s="5">
        <v>470.37</v>
      </c>
      <c r="DA112" s="5">
        <v>0</v>
      </c>
      <c r="DB112" s="5">
        <v>0</v>
      </c>
      <c r="DC112" s="5">
        <v>0</v>
      </c>
      <c r="DD112" s="5">
        <v>0</v>
      </c>
      <c r="DE112" s="5">
        <v>0</v>
      </c>
      <c r="DF112" s="5">
        <v>0</v>
      </c>
      <c r="DJ112" s="5" t="s">
        <v>521</v>
      </c>
      <c r="DK112" s="5" t="s">
        <v>702</v>
      </c>
      <c r="DL112" s="5" t="s">
        <v>702</v>
      </c>
      <c r="DM112" s="5" t="s">
        <v>703</v>
      </c>
      <c r="DN112" s="5" t="s">
        <v>704</v>
      </c>
      <c r="DO112" s="5" t="s">
        <v>704</v>
      </c>
      <c r="DP112" s="5" t="s">
        <v>114</v>
      </c>
      <c r="DQ112" s="5" t="s">
        <v>524</v>
      </c>
      <c r="DR112" s="5" t="s">
        <v>387</v>
      </c>
      <c r="DS112" s="5" t="s">
        <v>705</v>
      </c>
      <c r="DU112" s="5" t="s">
        <v>15</v>
      </c>
      <c r="DV112" s="5" t="s">
        <v>452</v>
      </c>
      <c r="DW112" s="5" t="s">
        <v>382</v>
      </c>
      <c r="DZ112" s="5" t="s">
        <v>408</v>
      </c>
      <c r="EA112" s="5" t="s">
        <v>796</v>
      </c>
      <c r="EB112" s="5" t="s">
        <v>157</v>
      </c>
      <c r="EC112" s="5" t="s">
        <v>410</v>
      </c>
      <c r="ED112" s="5">
        <v>45292</v>
      </c>
      <c r="EF112" s="5" t="s">
        <v>801</v>
      </c>
    </row>
    <row r="113" spans="1:136" s="5" customFormat="1" x14ac:dyDescent="0.3">
      <c r="A113" s="9">
        <f t="shared" si="30"/>
        <v>112</v>
      </c>
      <c r="B113" s="5" t="s">
        <v>693</v>
      </c>
      <c r="C113" s="5" t="s">
        <v>203</v>
      </c>
      <c r="D113" s="5" t="s">
        <v>213</v>
      </c>
      <c r="E113" s="5" t="s">
        <v>166</v>
      </c>
      <c r="F113" s="20" t="str">
        <f t="shared" si="31"/>
        <v>Wall Furnace22 SEER Ductless Mini-Split Heat Pump (HSPF = 10.9)MFm</v>
      </c>
      <c r="G113" s="5">
        <f t="shared" si="26"/>
        <v>-311</v>
      </c>
      <c r="H113" s="5">
        <f t="shared" si="27"/>
        <v>53.8</v>
      </c>
      <c r="I113" s="5">
        <f t="shared" si="28"/>
        <v>15</v>
      </c>
      <c r="J113" s="132">
        <f t="shared" si="32"/>
        <v>2854.35</v>
      </c>
      <c r="K113" s="132">
        <f t="shared" si="29"/>
        <v>3354.63</v>
      </c>
      <c r="L113" s="15" t="s">
        <v>694</v>
      </c>
      <c r="M113" s="5" t="s">
        <v>157</v>
      </c>
      <c r="N113" s="5" t="s">
        <v>695</v>
      </c>
      <c r="O113" s="5" t="s">
        <v>802</v>
      </c>
      <c r="P113" s="5" t="s">
        <v>697</v>
      </c>
      <c r="R113" s="5" t="s">
        <v>803</v>
      </c>
      <c r="S113" s="5" t="s">
        <v>699</v>
      </c>
      <c r="T113" s="5" t="s">
        <v>699</v>
      </c>
      <c r="U113" s="5" t="s">
        <v>381</v>
      </c>
      <c r="V113" s="5" t="s">
        <v>382</v>
      </c>
      <c r="W113" s="5" t="s">
        <v>383</v>
      </c>
      <c r="X113" s="5" t="s">
        <v>166</v>
      </c>
      <c r="Y113" s="5" t="s">
        <v>384</v>
      </c>
      <c r="Z113" s="5" t="s">
        <v>125</v>
      </c>
      <c r="AA113" s="5" t="s">
        <v>512</v>
      </c>
      <c r="AB113" s="5" t="s">
        <v>386</v>
      </c>
      <c r="AC113" s="5" t="s">
        <v>387</v>
      </c>
      <c r="AD113" s="5" t="s">
        <v>387</v>
      </c>
      <c r="AE113" s="5" t="s">
        <v>700</v>
      </c>
      <c r="AF113" s="5" t="s">
        <v>804</v>
      </c>
      <c r="AG113" s="5" t="s">
        <v>203</v>
      </c>
      <c r="AH113" s="5" t="s">
        <v>516</v>
      </c>
      <c r="AI113" s="5" t="s">
        <v>387</v>
      </c>
      <c r="AJ113" s="5" t="s">
        <v>391</v>
      </c>
      <c r="AK113" s="5" t="s">
        <v>701</v>
      </c>
      <c r="AL113" s="5">
        <v>0</v>
      </c>
      <c r="AM113" s="5">
        <v>-311</v>
      </c>
      <c r="AN113" s="5">
        <v>53.8</v>
      </c>
      <c r="AO113" s="5">
        <v>0</v>
      </c>
      <c r="AP113" s="5">
        <v>0</v>
      </c>
      <c r="AQ113" s="5">
        <v>0</v>
      </c>
      <c r="AR113" s="5">
        <v>114.6</v>
      </c>
      <c r="AS113" s="5">
        <v>385.68</v>
      </c>
      <c r="AT113" s="5">
        <v>2854.35</v>
      </c>
      <c r="AU113" s="5">
        <v>1383.57</v>
      </c>
      <c r="AV113" s="5">
        <v>1971.06</v>
      </c>
      <c r="AW113" s="5">
        <v>0</v>
      </c>
      <c r="AX113" s="5">
        <v>0</v>
      </c>
      <c r="AY113" s="5">
        <v>0</v>
      </c>
      <c r="AZ113" s="5" t="s">
        <v>382</v>
      </c>
      <c r="BA113" s="5" t="s">
        <v>517</v>
      </c>
      <c r="BB113" s="5">
        <v>15</v>
      </c>
      <c r="BD113" s="5">
        <v>0</v>
      </c>
      <c r="BE113" s="5">
        <v>15</v>
      </c>
      <c r="BF113" s="5">
        <v>0</v>
      </c>
      <c r="BG113" s="5">
        <v>0</v>
      </c>
      <c r="BH113" s="5">
        <v>2010</v>
      </c>
      <c r="BI113" s="5">
        <v>293</v>
      </c>
      <c r="BJ113" s="5">
        <v>0</v>
      </c>
      <c r="BK113" s="5">
        <v>0</v>
      </c>
      <c r="BL113" s="5">
        <v>0</v>
      </c>
      <c r="BM113" s="5">
        <v>0</v>
      </c>
      <c r="BN113" s="5">
        <v>2320</v>
      </c>
      <c r="BO113" s="5">
        <v>239</v>
      </c>
      <c r="BP113" s="5" t="s">
        <v>474</v>
      </c>
      <c r="BQ113" s="5" t="s">
        <v>396</v>
      </c>
      <c r="BR113" s="5">
        <v>1</v>
      </c>
      <c r="BS113" s="5">
        <v>1</v>
      </c>
      <c r="BT113" s="5">
        <v>1</v>
      </c>
      <c r="BU113" s="5">
        <v>1</v>
      </c>
      <c r="BV113" s="5" t="s">
        <v>397</v>
      </c>
      <c r="BW113" s="5">
        <v>1</v>
      </c>
      <c r="BX113" s="5">
        <v>0</v>
      </c>
      <c r="BY113" s="5" t="s">
        <v>459</v>
      </c>
      <c r="BZ113" s="5" t="s">
        <v>399</v>
      </c>
      <c r="CA113" s="5">
        <v>0</v>
      </c>
      <c r="CB113" s="5">
        <v>685.92</v>
      </c>
      <c r="CC113" s="5">
        <v>0</v>
      </c>
      <c r="CD113" s="5">
        <v>0</v>
      </c>
      <c r="CF113" s="5">
        <v>0</v>
      </c>
      <c r="CL113" s="5" t="s">
        <v>389</v>
      </c>
      <c r="CM113" s="5" t="b">
        <v>0</v>
      </c>
      <c r="CN113" s="5" t="s">
        <v>400</v>
      </c>
      <c r="CO113" s="5" t="s">
        <v>401</v>
      </c>
      <c r="CP113" s="5">
        <v>0</v>
      </c>
      <c r="CQ113" s="5">
        <v>1033.48</v>
      </c>
      <c r="CR113" s="5">
        <v>3696.79</v>
      </c>
      <c r="CS113" s="5">
        <v>948.7</v>
      </c>
      <c r="CT113" s="5">
        <v>0.28000000000000003</v>
      </c>
      <c r="CU113" s="5">
        <v>1.0900000000000001</v>
      </c>
      <c r="CV113" s="5">
        <v>84.78</v>
      </c>
      <c r="CW113" s="5">
        <v>0</v>
      </c>
      <c r="CX113" s="5">
        <v>0</v>
      </c>
      <c r="CY113" s="5">
        <v>685.92</v>
      </c>
      <c r="DA113" s="5">
        <v>0</v>
      </c>
      <c r="DB113" s="5">
        <v>0</v>
      </c>
      <c r="DC113" s="5">
        <v>0</v>
      </c>
      <c r="DD113" s="5">
        <v>0</v>
      </c>
      <c r="DE113" s="5">
        <v>0</v>
      </c>
      <c r="DF113" s="5">
        <v>0</v>
      </c>
      <c r="DJ113" s="5" t="s">
        <v>521</v>
      </c>
      <c r="DK113" s="5" t="s">
        <v>702</v>
      </c>
      <c r="DL113" s="5" t="s">
        <v>702</v>
      </c>
      <c r="DM113" s="5" t="s">
        <v>703</v>
      </c>
      <c r="DN113" s="5" t="s">
        <v>704</v>
      </c>
      <c r="DO113" s="5" t="s">
        <v>704</v>
      </c>
      <c r="DP113" s="5" t="s">
        <v>114</v>
      </c>
      <c r="DQ113" s="5" t="s">
        <v>524</v>
      </c>
      <c r="DR113" s="5" t="s">
        <v>387</v>
      </c>
      <c r="DS113" s="5" t="s">
        <v>705</v>
      </c>
      <c r="DU113" s="5" t="s">
        <v>15</v>
      </c>
      <c r="DV113" s="5" t="s">
        <v>452</v>
      </c>
      <c r="DW113" s="5" t="s">
        <v>382</v>
      </c>
      <c r="DZ113" s="5" t="s">
        <v>408</v>
      </c>
      <c r="EA113" s="5" t="s">
        <v>805</v>
      </c>
      <c r="EB113" s="5" t="s">
        <v>157</v>
      </c>
      <c r="EC113" s="5" t="s">
        <v>410</v>
      </c>
      <c r="ED113" s="5">
        <v>45292</v>
      </c>
      <c r="EF113" s="5" t="s">
        <v>806</v>
      </c>
    </row>
    <row r="114" spans="1:136" s="5" customFormat="1" x14ac:dyDescent="0.3">
      <c r="A114" s="9">
        <f t="shared" si="30"/>
        <v>113</v>
      </c>
      <c r="B114" s="5" t="s">
        <v>693</v>
      </c>
      <c r="C114" s="5" t="s">
        <v>203</v>
      </c>
      <c r="D114" s="5" t="s">
        <v>213</v>
      </c>
      <c r="E114" s="5" t="s">
        <v>166</v>
      </c>
      <c r="F114" s="20" t="str">
        <f t="shared" si="31"/>
        <v>Wall Furnace22 SEER Ductless Mini-Split Heat Pump (HSPF = 10.9)MFm</v>
      </c>
      <c r="G114" s="5">
        <f t="shared" si="26"/>
        <v>-311</v>
      </c>
      <c r="H114" s="5">
        <f t="shared" si="27"/>
        <v>53.8</v>
      </c>
      <c r="I114" s="5">
        <f t="shared" si="28"/>
        <v>15</v>
      </c>
      <c r="J114" s="132">
        <f t="shared" si="32"/>
        <v>2854.35</v>
      </c>
      <c r="K114" s="132">
        <f t="shared" si="29"/>
        <v>3354.63</v>
      </c>
      <c r="L114" s="15" t="s">
        <v>694</v>
      </c>
      <c r="M114" s="5" t="s">
        <v>157</v>
      </c>
      <c r="N114" s="5" t="s">
        <v>695</v>
      </c>
      <c r="O114" s="5" t="s">
        <v>802</v>
      </c>
      <c r="P114" s="5" t="s">
        <v>697</v>
      </c>
      <c r="R114" s="5" t="s">
        <v>803</v>
      </c>
      <c r="S114" s="5" t="s">
        <v>699</v>
      </c>
      <c r="T114" s="5" t="s">
        <v>699</v>
      </c>
      <c r="U114" s="5" t="s">
        <v>381</v>
      </c>
      <c r="V114" s="5" t="s">
        <v>382</v>
      </c>
      <c r="W114" s="5" t="s">
        <v>383</v>
      </c>
      <c r="X114" s="5" t="s">
        <v>166</v>
      </c>
      <c r="Y114" s="5" t="s">
        <v>384</v>
      </c>
      <c r="Z114" s="5" t="s">
        <v>125</v>
      </c>
      <c r="AA114" s="5" t="s">
        <v>512</v>
      </c>
      <c r="AB114" s="5" t="s">
        <v>386</v>
      </c>
      <c r="AC114" s="5" t="s">
        <v>387</v>
      </c>
      <c r="AD114" s="5" t="s">
        <v>387</v>
      </c>
      <c r="AE114" s="5" t="s">
        <v>700</v>
      </c>
      <c r="AF114" s="5" t="s">
        <v>804</v>
      </c>
      <c r="AG114" s="5" t="s">
        <v>203</v>
      </c>
      <c r="AH114" s="5" t="s">
        <v>516</v>
      </c>
      <c r="AI114" s="5" t="s">
        <v>387</v>
      </c>
      <c r="AJ114" s="5" t="s">
        <v>391</v>
      </c>
      <c r="AK114" s="5" t="s">
        <v>701</v>
      </c>
      <c r="AL114" s="5">
        <v>0</v>
      </c>
      <c r="AM114" s="5">
        <v>-311</v>
      </c>
      <c r="AN114" s="5">
        <v>53.8</v>
      </c>
      <c r="AO114" s="5">
        <v>0</v>
      </c>
      <c r="AP114" s="5">
        <v>0</v>
      </c>
      <c r="AQ114" s="5">
        <v>0</v>
      </c>
      <c r="AR114" s="5">
        <v>114.6</v>
      </c>
      <c r="AS114" s="5">
        <v>385.68</v>
      </c>
      <c r="AT114" s="5">
        <v>2854.35</v>
      </c>
      <c r="AU114" s="5">
        <v>1383.57</v>
      </c>
      <c r="AV114" s="5">
        <v>1971.06</v>
      </c>
      <c r="AW114" s="5">
        <v>0</v>
      </c>
      <c r="AX114" s="5">
        <v>0</v>
      </c>
      <c r="AY114" s="5">
        <v>0</v>
      </c>
      <c r="AZ114" s="5" t="s">
        <v>382</v>
      </c>
      <c r="BA114" s="5" t="s">
        <v>517</v>
      </c>
      <c r="BB114" s="5">
        <v>15</v>
      </c>
      <c r="BD114" s="5">
        <v>0</v>
      </c>
      <c r="BE114" s="5">
        <v>15</v>
      </c>
      <c r="BF114" s="5">
        <v>0</v>
      </c>
      <c r="BG114" s="5">
        <v>0</v>
      </c>
      <c r="BH114" s="5">
        <v>2010</v>
      </c>
      <c r="BI114" s="5">
        <v>293</v>
      </c>
      <c r="BJ114" s="5">
        <v>0</v>
      </c>
      <c r="BK114" s="5">
        <v>0</v>
      </c>
      <c r="BL114" s="5">
        <v>0</v>
      </c>
      <c r="BM114" s="5">
        <v>0</v>
      </c>
      <c r="BN114" s="5">
        <v>2320</v>
      </c>
      <c r="BO114" s="5">
        <v>239</v>
      </c>
      <c r="BP114" s="5" t="s">
        <v>395</v>
      </c>
      <c r="BQ114" s="5" t="s">
        <v>396</v>
      </c>
      <c r="BR114" s="5">
        <v>1</v>
      </c>
      <c r="BS114" s="5">
        <v>1</v>
      </c>
      <c r="BT114" s="5">
        <v>1</v>
      </c>
      <c r="BU114" s="5">
        <v>1</v>
      </c>
      <c r="BV114" s="5" t="s">
        <v>397</v>
      </c>
      <c r="BW114" s="5">
        <v>1</v>
      </c>
      <c r="BX114" s="5">
        <v>0</v>
      </c>
      <c r="BY114" s="5" t="s">
        <v>459</v>
      </c>
      <c r="BZ114" s="5" t="s">
        <v>399</v>
      </c>
      <c r="CA114" s="5">
        <v>0</v>
      </c>
      <c r="CB114" s="5">
        <v>685.92</v>
      </c>
      <c r="CC114" s="5">
        <v>0</v>
      </c>
      <c r="CD114" s="5">
        <v>0</v>
      </c>
      <c r="CF114" s="5">
        <v>0</v>
      </c>
      <c r="CL114" s="5" t="s">
        <v>389</v>
      </c>
      <c r="CM114" s="5" t="b">
        <v>0</v>
      </c>
      <c r="CN114" s="5" t="s">
        <v>400</v>
      </c>
      <c r="CO114" s="5" t="s">
        <v>401</v>
      </c>
      <c r="CP114" s="5">
        <v>0</v>
      </c>
      <c r="CQ114" s="5">
        <v>1033.48</v>
      </c>
      <c r="CR114" s="5">
        <v>3696.79</v>
      </c>
      <c r="CS114" s="5">
        <v>948.7</v>
      </c>
      <c r="CT114" s="5">
        <v>0.28000000000000003</v>
      </c>
      <c r="CU114" s="5">
        <v>1.0900000000000001</v>
      </c>
      <c r="CV114" s="5">
        <v>84.78</v>
      </c>
      <c r="CW114" s="5">
        <v>0</v>
      </c>
      <c r="CX114" s="5">
        <v>0</v>
      </c>
      <c r="CY114" s="5">
        <v>685.92</v>
      </c>
      <c r="DA114" s="5">
        <v>0</v>
      </c>
      <c r="DB114" s="5">
        <v>0</v>
      </c>
      <c r="DC114" s="5">
        <v>0</v>
      </c>
      <c r="DD114" s="5">
        <v>0</v>
      </c>
      <c r="DE114" s="5">
        <v>0</v>
      </c>
      <c r="DF114" s="5">
        <v>0</v>
      </c>
      <c r="DJ114" s="5" t="s">
        <v>521</v>
      </c>
      <c r="DK114" s="5" t="s">
        <v>702</v>
      </c>
      <c r="DL114" s="5" t="s">
        <v>702</v>
      </c>
      <c r="DM114" s="5" t="s">
        <v>703</v>
      </c>
      <c r="DN114" s="5" t="s">
        <v>704</v>
      </c>
      <c r="DO114" s="5" t="s">
        <v>704</v>
      </c>
      <c r="DP114" s="5" t="s">
        <v>114</v>
      </c>
      <c r="DQ114" s="5" t="s">
        <v>524</v>
      </c>
      <c r="DR114" s="5" t="s">
        <v>387</v>
      </c>
      <c r="DS114" s="5" t="s">
        <v>705</v>
      </c>
      <c r="DU114" s="5" t="s">
        <v>15</v>
      </c>
      <c r="DV114" s="5" t="s">
        <v>452</v>
      </c>
      <c r="DW114" s="5" t="s">
        <v>382</v>
      </c>
      <c r="DZ114" s="5" t="s">
        <v>408</v>
      </c>
      <c r="EA114" s="5" t="s">
        <v>805</v>
      </c>
      <c r="EB114" s="5" t="s">
        <v>157</v>
      </c>
      <c r="EC114" s="5" t="s">
        <v>410</v>
      </c>
      <c r="ED114" s="5">
        <v>45292</v>
      </c>
      <c r="EF114" s="5" t="s">
        <v>807</v>
      </c>
    </row>
    <row r="115" spans="1:136" s="5" customFormat="1" x14ac:dyDescent="0.3">
      <c r="A115" s="9">
        <f t="shared" si="30"/>
        <v>114</v>
      </c>
      <c r="B115" s="5" t="s">
        <v>693</v>
      </c>
      <c r="C115" s="5" t="s">
        <v>203</v>
      </c>
      <c r="D115" s="5" t="s">
        <v>213</v>
      </c>
      <c r="E115" s="5" t="s">
        <v>162</v>
      </c>
      <c r="F115" s="20" t="str">
        <f t="shared" si="31"/>
        <v>Wall Furnace22 SEER Ductless Mini-Split Heat Pump (HSPF = 10.9)SFm</v>
      </c>
      <c r="G115" s="5">
        <f t="shared" si="26"/>
        <v>-318</v>
      </c>
      <c r="H115" s="5">
        <f t="shared" si="27"/>
        <v>64.2</v>
      </c>
      <c r="I115" s="5">
        <f t="shared" si="28"/>
        <v>15</v>
      </c>
      <c r="J115" s="132">
        <f t="shared" si="32"/>
        <v>2854.35</v>
      </c>
      <c r="K115" s="132">
        <f t="shared" si="29"/>
        <v>3354.63</v>
      </c>
      <c r="L115" s="15" t="s">
        <v>694</v>
      </c>
      <c r="M115" s="5" t="s">
        <v>157</v>
      </c>
      <c r="N115" s="5" t="s">
        <v>695</v>
      </c>
      <c r="O115" s="5" t="s">
        <v>802</v>
      </c>
      <c r="P115" s="5" t="s">
        <v>709</v>
      </c>
      <c r="R115" s="5" t="s">
        <v>808</v>
      </c>
      <c r="S115" s="5" t="s">
        <v>699</v>
      </c>
      <c r="T115" s="5" t="s">
        <v>699</v>
      </c>
      <c r="U115" s="5" t="s">
        <v>381</v>
      </c>
      <c r="V115" s="5" t="s">
        <v>382</v>
      </c>
      <c r="W115" s="5" t="s">
        <v>383</v>
      </c>
      <c r="X115" s="5" t="s">
        <v>162</v>
      </c>
      <c r="Y115" s="5" t="s">
        <v>384</v>
      </c>
      <c r="Z115" s="5" t="s">
        <v>125</v>
      </c>
      <c r="AA115" s="5" t="s">
        <v>512</v>
      </c>
      <c r="AB115" s="5" t="s">
        <v>386</v>
      </c>
      <c r="AC115" s="5" t="s">
        <v>387</v>
      </c>
      <c r="AD115" s="5" t="s">
        <v>387</v>
      </c>
      <c r="AE115" s="5" t="s">
        <v>700</v>
      </c>
      <c r="AF115" s="5" t="s">
        <v>804</v>
      </c>
      <c r="AG115" s="5" t="s">
        <v>203</v>
      </c>
      <c r="AH115" s="5" t="s">
        <v>516</v>
      </c>
      <c r="AI115" s="5" t="s">
        <v>387</v>
      </c>
      <c r="AJ115" s="5" t="s">
        <v>391</v>
      </c>
      <c r="AK115" s="5" t="s">
        <v>701</v>
      </c>
      <c r="AL115" s="5">
        <v>0</v>
      </c>
      <c r="AM115" s="5">
        <v>-318</v>
      </c>
      <c r="AN115" s="5">
        <v>64.2</v>
      </c>
      <c r="AO115" s="5">
        <v>0</v>
      </c>
      <c r="AP115" s="5">
        <v>0</v>
      </c>
      <c r="AQ115" s="5">
        <v>0</v>
      </c>
      <c r="AR115" s="5">
        <v>114.6</v>
      </c>
      <c r="AS115" s="5">
        <v>385.68</v>
      </c>
      <c r="AT115" s="5">
        <v>2854.35</v>
      </c>
      <c r="AU115" s="5">
        <v>1383.57</v>
      </c>
      <c r="AV115" s="5">
        <v>1971.06</v>
      </c>
      <c r="AW115" s="5">
        <v>0</v>
      </c>
      <c r="AX115" s="5">
        <v>0</v>
      </c>
      <c r="AY115" s="5">
        <v>0</v>
      </c>
      <c r="AZ115" s="5" t="s">
        <v>382</v>
      </c>
      <c r="BA115" s="5" t="s">
        <v>517</v>
      </c>
      <c r="BB115" s="5">
        <v>15</v>
      </c>
      <c r="BD115" s="5">
        <v>0</v>
      </c>
      <c r="BE115" s="5">
        <v>15</v>
      </c>
      <c r="BF115" s="5">
        <v>0</v>
      </c>
      <c r="BG115" s="5">
        <v>0</v>
      </c>
      <c r="BH115" s="5">
        <v>1680</v>
      </c>
      <c r="BI115" s="5">
        <v>120</v>
      </c>
      <c r="BJ115" s="5">
        <v>0</v>
      </c>
      <c r="BK115" s="5">
        <v>0</v>
      </c>
      <c r="BL115" s="5">
        <v>0</v>
      </c>
      <c r="BM115" s="5">
        <v>0</v>
      </c>
      <c r="BN115" s="5">
        <v>2000</v>
      </c>
      <c r="BO115" s="5">
        <v>55.6</v>
      </c>
      <c r="BP115" s="5" t="s">
        <v>474</v>
      </c>
      <c r="BQ115" s="5" t="s">
        <v>396</v>
      </c>
      <c r="BR115" s="5">
        <v>1</v>
      </c>
      <c r="BS115" s="5">
        <v>1</v>
      </c>
      <c r="BT115" s="5">
        <v>1</v>
      </c>
      <c r="BU115" s="5">
        <v>1</v>
      </c>
      <c r="BV115" s="5" t="s">
        <v>397</v>
      </c>
      <c r="BW115" s="5">
        <v>1</v>
      </c>
      <c r="BX115" s="5">
        <v>0</v>
      </c>
      <c r="BY115" s="5" t="s">
        <v>459</v>
      </c>
      <c r="BZ115" s="5" t="s">
        <v>399</v>
      </c>
      <c r="CA115" s="5">
        <v>0</v>
      </c>
      <c r="CB115" s="5">
        <v>685.92</v>
      </c>
      <c r="CC115" s="5">
        <v>0</v>
      </c>
      <c r="CD115" s="5">
        <v>0</v>
      </c>
      <c r="CF115" s="5">
        <v>0</v>
      </c>
      <c r="CL115" s="5" t="s">
        <v>389</v>
      </c>
      <c r="CM115" s="5" t="b">
        <v>0</v>
      </c>
      <c r="CN115" s="5" t="s">
        <v>400</v>
      </c>
      <c r="CO115" s="5" t="s">
        <v>401</v>
      </c>
      <c r="CP115" s="5">
        <v>0</v>
      </c>
      <c r="CQ115" s="5">
        <v>1233.26</v>
      </c>
      <c r="CR115" s="5">
        <v>3702.7</v>
      </c>
      <c r="CS115" s="5">
        <v>954.61</v>
      </c>
      <c r="CT115" s="5">
        <v>0.33</v>
      </c>
      <c r="CU115" s="5">
        <v>1.29</v>
      </c>
      <c r="CV115" s="5">
        <v>278.64999999999998</v>
      </c>
      <c r="CW115" s="5">
        <v>0</v>
      </c>
      <c r="CX115" s="5">
        <v>0</v>
      </c>
      <c r="CY115" s="5">
        <v>685.92</v>
      </c>
      <c r="DA115" s="5">
        <v>0</v>
      </c>
      <c r="DB115" s="5">
        <v>0</v>
      </c>
      <c r="DC115" s="5">
        <v>0</v>
      </c>
      <c r="DD115" s="5">
        <v>0</v>
      </c>
      <c r="DE115" s="5">
        <v>0</v>
      </c>
      <c r="DF115" s="5">
        <v>0</v>
      </c>
      <c r="DJ115" s="5" t="s">
        <v>521</v>
      </c>
      <c r="DK115" s="5" t="s">
        <v>702</v>
      </c>
      <c r="DL115" s="5" t="s">
        <v>702</v>
      </c>
      <c r="DM115" s="5" t="s">
        <v>703</v>
      </c>
      <c r="DN115" s="5" t="s">
        <v>704</v>
      </c>
      <c r="DO115" s="5" t="s">
        <v>704</v>
      </c>
      <c r="DP115" s="5" t="s">
        <v>114</v>
      </c>
      <c r="DQ115" s="5" t="s">
        <v>524</v>
      </c>
      <c r="DR115" s="5" t="s">
        <v>387</v>
      </c>
      <c r="DS115" s="5" t="s">
        <v>705</v>
      </c>
      <c r="DU115" s="5" t="s">
        <v>15</v>
      </c>
      <c r="DV115" s="5" t="s">
        <v>452</v>
      </c>
      <c r="DW115" s="5" t="s">
        <v>382</v>
      </c>
      <c r="DZ115" s="5" t="s">
        <v>408</v>
      </c>
      <c r="EA115" s="5" t="s">
        <v>805</v>
      </c>
      <c r="EB115" s="5" t="s">
        <v>157</v>
      </c>
      <c r="EC115" s="5" t="s">
        <v>410</v>
      </c>
      <c r="ED115" s="5">
        <v>45292</v>
      </c>
      <c r="EF115" s="5" t="s">
        <v>809</v>
      </c>
    </row>
    <row r="116" spans="1:136" s="5" customFormat="1" x14ac:dyDescent="0.3">
      <c r="A116" s="9">
        <f t="shared" si="30"/>
        <v>115</v>
      </c>
      <c r="B116" s="5" t="s">
        <v>693</v>
      </c>
      <c r="C116" s="5" t="s">
        <v>203</v>
      </c>
      <c r="D116" s="5" t="s">
        <v>213</v>
      </c>
      <c r="E116" s="5" t="s">
        <v>162</v>
      </c>
      <c r="F116" s="20" t="str">
        <f t="shared" si="31"/>
        <v>Wall Furnace22 SEER Ductless Mini-Split Heat Pump (HSPF = 10.9)SFm</v>
      </c>
      <c r="G116" s="5">
        <f t="shared" si="26"/>
        <v>-318</v>
      </c>
      <c r="H116" s="5">
        <f t="shared" si="27"/>
        <v>64.2</v>
      </c>
      <c r="I116" s="5">
        <f t="shared" si="28"/>
        <v>15</v>
      </c>
      <c r="J116" s="132">
        <f t="shared" si="32"/>
        <v>2854.35</v>
      </c>
      <c r="K116" s="132">
        <f t="shared" si="29"/>
        <v>3354.63</v>
      </c>
      <c r="L116" s="15" t="s">
        <v>694</v>
      </c>
      <c r="M116" s="5" t="s">
        <v>157</v>
      </c>
      <c r="N116" s="5" t="s">
        <v>695</v>
      </c>
      <c r="O116" s="5" t="s">
        <v>802</v>
      </c>
      <c r="P116" s="5" t="s">
        <v>709</v>
      </c>
      <c r="R116" s="5" t="s">
        <v>808</v>
      </c>
      <c r="S116" s="5" t="s">
        <v>699</v>
      </c>
      <c r="T116" s="5" t="s">
        <v>699</v>
      </c>
      <c r="U116" s="5" t="s">
        <v>381</v>
      </c>
      <c r="V116" s="5" t="s">
        <v>382</v>
      </c>
      <c r="W116" s="5" t="s">
        <v>383</v>
      </c>
      <c r="X116" s="5" t="s">
        <v>162</v>
      </c>
      <c r="Y116" s="5" t="s">
        <v>384</v>
      </c>
      <c r="Z116" s="5" t="s">
        <v>125</v>
      </c>
      <c r="AA116" s="5" t="s">
        <v>512</v>
      </c>
      <c r="AB116" s="5" t="s">
        <v>386</v>
      </c>
      <c r="AC116" s="5" t="s">
        <v>387</v>
      </c>
      <c r="AD116" s="5" t="s">
        <v>387</v>
      </c>
      <c r="AE116" s="5" t="s">
        <v>700</v>
      </c>
      <c r="AF116" s="5" t="s">
        <v>804</v>
      </c>
      <c r="AG116" s="5" t="s">
        <v>203</v>
      </c>
      <c r="AH116" s="5" t="s">
        <v>516</v>
      </c>
      <c r="AI116" s="5" t="s">
        <v>387</v>
      </c>
      <c r="AJ116" s="5" t="s">
        <v>391</v>
      </c>
      <c r="AK116" s="5" t="s">
        <v>701</v>
      </c>
      <c r="AL116" s="5">
        <v>0</v>
      </c>
      <c r="AM116" s="5">
        <v>-318</v>
      </c>
      <c r="AN116" s="5">
        <v>64.2</v>
      </c>
      <c r="AO116" s="5">
        <v>0</v>
      </c>
      <c r="AP116" s="5">
        <v>0</v>
      </c>
      <c r="AQ116" s="5">
        <v>0</v>
      </c>
      <c r="AR116" s="5">
        <v>114.6</v>
      </c>
      <c r="AS116" s="5">
        <v>385.68</v>
      </c>
      <c r="AT116" s="5">
        <v>2854.35</v>
      </c>
      <c r="AU116" s="5">
        <v>1383.57</v>
      </c>
      <c r="AV116" s="5">
        <v>1971.06</v>
      </c>
      <c r="AW116" s="5">
        <v>0</v>
      </c>
      <c r="AX116" s="5">
        <v>0</v>
      </c>
      <c r="AY116" s="5">
        <v>0</v>
      </c>
      <c r="AZ116" s="5" t="s">
        <v>382</v>
      </c>
      <c r="BA116" s="5" t="s">
        <v>517</v>
      </c>
      <c r="BB116" s="5">
        <v>15</v>
      </c>
      <c r="BD116" s="5">
        <v>0</v>
      </c>
      <c r="BE116" s="5">
        <v>15</v>
      </c>
      <c r="BF116" s="5">
        <v>0</v>
      </c>
      <c r="BG116" s="5">
        <v>0</v>
      </c>
      <c r="BH116" s="5">
        <v>1680</v>
      </c>
      <c r="BI116" s="5">
        <v>120</v>
      </c>
      <c r="BJ116" s="5">
        <v>0</v>
      </c>
      <c r="BK116" s="5">
        <v>0</v>
      </c>
      <c r="BL116" s="5">
        <v>0</v>
      </c>
      <c r="BM116" s="5">
        <v>0</v>
      </c>
      <c r="BN116" s="5">
        <v>2000</v>
      </c>
      <c r="BO116" s="5">
        <v>55.6</v>
      </c>
      <c r="BP116" s="5" t="s">
        <v>395</v>
      </c>
      <c r="BQ116" s="5" t="s">
        <v>396</v>
      </c>
      <c r="BR116" s="5">
        <v>1</v>
      </c>
      <c r="BS116" s="5">
        <v>1</v>
      </c>
      <c r="BT116" s="5">
        <v>1</v>
      </c>
      <c r="BU116" s="5">
        <v>1</v>
      </c>
      <c r="BV116" s="5" t="s">
        <v>397</v>
      </c>
      <c r="BW116" s="5">
        <v>1</v>
      </c>
      <c r="BX116" s="5">
        <v>0</v>
      </c>
      <c r="BY116" s="5" t="s">
        <v>459</v>
      </c>
      <c r="BZ116" s="5" t="s">
        <v>399</v>
      </c>
      <c r="CA116" s="5">
        <v>0</v>
      </c>
      <c r="CB116" s="5">
        <v>685.92</v>
      </c>
      <c r="CC116" s="5">
        <v>0</v>
      </c>
      <c r="CD116" s="5">
        <v>0</v>
      </c>
      <c r="CF116" s="5">
        <v>0</v>
      </c>
      <c r="CL116" s="5" t="s">
        <v>389</v>
      </c>
      <c r="CM116" s="5" t="b">
        <v>0</v>
      </c>
      <c r="CN116" s="5" t="s">
        <v>400</v>
      </c>
      <c r="CO116" s="5" t="s">
        <v>401</v>
      </c>
      <c r="CP116" s="5">
        <v>0</v>
      </c>
      <c r="CQ116" s="5">
        <v>1233.26</v>
      </c>
      <c r="CR116" s="5">
        <v>3702.7</v>
      </c>
      <c r="CS116" s="5">
        <v>954.61</v>
      </c>
      <c r="CT116" s="5">
        <v>0.33</v>
      </c>
      <c r="CU116" s="5">
        <v>1.29</v>
      </c>
      <c r="CV116" s="5">
        <v>278.64999999999998</v>
      </c>
      <c r="CW116" s="5">
        <v>0</v>
      </c>
      <c r="CX116" s="5">
        <v>0</v>
      </c>
      <c r="CY116" s="5">
        <v>685.92</v>
      </c>
      <c r="DA116" s="5">
        <v>0</v>
      </c>
      <c r="DB116" s="5">
        <v>0</v>
      </c>
      <c r="DC116" s="5">
        <v>0</v>
      </c>
      <c r="DD116" s="5">
        <v>0</v>
      </c>
      <c r="DE116" s="5">
        <v>0</v>
      </c>
      <c r="DF116" s="5">
        <v>0</v>
      </c>
      <c r="DJ116" s="5" t="s">
        <v>521</v>
      </c>
      <c r="DK116" s="5" t="s">
        <v>702</v>
      </c>
      <c r="DL116" s="5" t="s">
        <v>702</v>
      </c>
      <c r="DM116" s="5" t="s">
        <v>703</v>
      </c>
      <c r="DN116" s="5" t="s">
        <v>704</v>
      </c>
      <c r="DO116" s="5" t="s">
        <v>704</v>
      </c>
      <c r="DP116" s="5" t="s">
        <v>114</v>
      </c>
      <c r="DQ116" s="5" t="s">
        <v>524</v>
      </c>
      <c r="DR116" s="5" t="s">
        <v>387</v>
      </c>
      <c r="DS116" s="5" t="s">
        <v>705</v>
      </c>
      <c r="DU116" s="5" t="s">
        <v>15</v>
      </c>
      <c r="DV116" s="5" t="s">
        <v>452</v>
      </c>
      <c r="DW116" s="5" t="s">
        <v>382</v>
      </c>
      <c r="DZ116" s="5" t="s">
        <v>408</v>
      </c>
      <c r="EA116" s="5" t="s">
        <v>805</v>
      </c>
      <c r="EB116" s="5" t="s">
        <v>157</v>
      </c>
      <c r="EC116" s="5" t="s">
        <v>410</v>
      </c>
      <c r="ED116" s="5">
        <v>45292</v>
      </c>
      <c r="EF116" s="5" t="s">
        <v>810</v>
      </c>
    </row>
    <row r="117" spans="1:136" s="5" customFormat="1" x14ac:dyDescent="0.3">
      <c r="A117" s="9">
        <f t="shared" si="30"/>
        <v>116</v>
      </c>
      <c r="B117" s="5" t="s">
        <v>693</v>
      </c>
      <c r="C117" s="5" t="s">
        <v>205</v>
      </c>
      <c r="D117" s="5" t="s">
        <v>213</v>
      </c>
      <c r="E117" s="5" t="s">
        <v>166</v>
      </c>
      <c r="F117" s="20" t="str">
        <f t="shared" si="31"/>
        <v>Wall Furnace and Window AC22 SEER Ductless Mini-Split Heat Pump (HSPF = 10.9)MFm</v>
      </c>
      <c r="G117" s="5">
        <f t="shared" si="26"/>
        <v>20.8</v>
      </c>
      <c r="H117" s="5">
        <f t="shared" si="27"/>
        <v>48.2</v>
      </c>
      <c r="I117" s="5">
        <f t="shared" si="28"/>
        <v>15</v>
      </c>
      <c r="J117" s="132">
        <f t="shared" si="32"/>
        <v>2134.56</v>
      </c>
      <c r="K117" s="132">
        <f t="shared" si="29"/>
        <v>3354.63</v>
      </c>
      <c r="L117" s="15" t="s">
        <v>694</v>
      </c>
      <c r="M117" s="5" t="s">
        <v>157</v>
      </c>
      <c r="N117" s="5" t="s">
        <v>695</v>
      </c>
      <c r="O117" s="5" t="s">
        <v>608</v>
      </c>
      <c r="P117" s="5" t="s">
        <v>713</v>
      </c>
      <c r="R117" s="5" t="s">
        <v>811</v>
      </c>
      <c r="S117" s="5" t="s">
        <v>715</v>
      </c>
      <c r="T117" s="5" t="s">
        <v>716</v>
      </c>
      <c r="U117" s="5" t="s">
        <v>381</v>
      </c>
      <c r="V117" s="5" t="s">
        <v>382</v>
      </c>
      <c r="W117" s="5" t="s">
        <v>383</v>
      </c>
      <c r="X117" s="5" t="s">
        <v>166</v>
      </c>
      <c r="Y117" s="5" t="s">
        <v>384</v>
      </c>
      <c r="Z117" s="5" t="s">
        <v>125</v>
      </c>
      <c r="AA117" s="5" t="s">
        <v>512</v>
      </c>
      <c r="AB117" s="5" t="s">
        <v>386</v>
      </c>
      <c r="AC117" s="5" t="s">
        <v>387</v>
      </c>
      <c r="AD117" s="5" t="s">
        <v>387</v>
      </c>
      <c r="AE117" s="5" t="s">
        <v>700</v>
      </c>
      <c r="AF117" s="5" t="s">
        <v>804</v>
      </c>
      <c r="AG117" s="5" t="s">
        <v>717</v>
      </c>
      <c r="AH117" s="5" t="s">
        <v>516</v>
      </c>
      <c r="AI117" s="5" t="s">
        <v>387</v>
      </c>
      <c r="AJ117" s="5" t="s">
        <v>391</v>
      </c>
      <c r="AK117" s="5" t="s">
        <v>701</v>
      </c>
      <c r="AL117" s="5">
        <v>0</v>
      </c>
      <c r="AM117" s="5">
        <v>20.8</v>
      </c>
      <c r="AN117" s="5">
        <v>48.2</v>
      </c>
      <c r="AO117" s="5">
        <v>0</v>
      </c>
      <c r="AP117" s="5">
        <v>0</v>
      </c>
      <c r="AQ117" s="5">
        <v>0</v>
      </c>
      <c r="AR117" s="5">
        <v>298.41000000000003</v>
      </c>
      <c r="AS117" s="5">
        <v>921.66</v>
      </c>
      <c r="AT117" s="5">
        <v>2134.56</v>
      </c>
      <c r="AU117" s="5">
        <v>1383.57</v>
      </c>
      <c r="AV117" s="5">
        <v>1971.06</v>
      </c>
      <c r="AW117" s="5">
        <v>0</v>
      </c>
      <c r="AX117" s="5">
        <v>0</v>
      </c>
      <c r="AY117" s="5">
        <v>0</v>
      </c>
      <c r="AZ117" s="5" t="s">
        <v>382</v>
      </c>
      <c r="BA117" s="5" t="s">
        <v>517</v>
      </c>
      <c r="BB117" s="5">
        <v>15</v>
      </c>
      <c r="BD117" s="5">
        <v>0</v>
      </c>
      <c r="BE117" s="5">
        <v>15</v>
      </c>
      <c r="BF117" s="5">
        <v>0</v>
      </c>
      <c r="BG117" s="5">
        <v>0</v>
      </c>
      <c r="BH117" s="5">
        <v>2340</v>
      </c>
      <c r="BI117" s="5">
        <v>287</v>
      </c>
      <c r="BJ117" s="5">
        <v>0</v>
      </c>
      <c r="BK117" s="5">
        <v>0</v>
      </c>
      <c r="BL117" s="5">
        <v>0</v>
      </c>
      <c r="BM117" s="5">
        <v>0</v>
      </c>
      <c r="BN117" s="5">
        <v>2320</v>
      </c>
      <c r="BO117" s="5">
        <v>239</v>
      </c>
      <c r="BP117" s="5" t="s">
        <v>474</v>
      </c>
      <c r="BQ117" s="5" t="s">
        <v>396</v>
      </c>
      <c r="BR117" s="5">
        <v>1</v>
      </c>
      <c r="BS117" s="5">
        <v>1</v>
      </c>
      <c r="BT117" s="5">
        <v>1</v>
      </c>
      <c r="BU117" s="5">
        <v>1</v>
      </c>
      <c r="BV117" s="5" t="s">
        <v>397</v>
      </c>
      <c r="BW117" s="5">
        <v>1</v>
      </c>
      <c r="BX117" s="5">
        <v>0</v>
      </c>
      <c r="BY117" s="5" t="s">
        <v>459</v>
      </c>
      <c r="BZ117" s="5" t="s">
        <v>399</v>
      </c>
      <c r="CA117" s="5">
        <v>0</v>
      </c>
      <c r="CB117" s="5">
        <v>470.37</v>
      </c>
      <c r="CC117" s="5">
        <v>0</v>
      </c>
      <c r="CD117" s="5">
        <v>0</v>
      </c>
      <c r="CF117" s="5">
        <v>0</v>
      </c>
      <c r="CL117" s="5" t="s">
        <v>389</v>
      </c>
      <c r="CM117" s="5" t="b">
        <v>0</v>
      </c>
      <c r="CN117" s="5" t="s">
        <v>400</v>
      </c>
      <c r="CO117" s="5" t="s">
        <v>401</v>
      </c>
      <c r="CP117" s="5">
        <v>17.57</v>
      </c>
      <c r="CQ117" s="5">
        <v>925.91</v>
      </c>
      <c r="CR117" s="5">
        <v>2525.4699999999998</v>
      </c>
      <c r="CS117" s="5">
        <v>470.37</v>
      </c>
      <c r="CT117" s="5">
        <v>0.37</v>
      </c>
      <c r="CU117" s="5">
        <v>2.0099999999999998</v>
      </c>
      <c r="CV117" s="5">
        <v>473.11</v>
      </c>
      <c r="CW117" s="5">
        <v>0</v>
      </c>
      <c r="CX117" s="5">
        <v>0</v>
      </c>
      <c r="CY117" s="5">
        <v>470.37</v>
      </c>
      <c r="DA117" s="5">
        <v>0</v>
      </c>
      <c r="DB117" s="5">
        <v>0</v>
      </c>
      <c r="DC117" s="5">
        <v>0</v>
      </c>
      <c r="DD117" s="5">
        <v>0</v>
      </c>
      <c r="DE117" s="5">
        <v>0</v>
      </c>
      <c r="DF117" s="5">
        <v>0</v>
      </c>
      <c r="DJ117" s="5" t="s">
        <v>521</v>
      </c>
      <c r="DK117" s="5" t="s">
        <v>702</v>
      </c>
      <c r="DL117" s="5" t="s">
        <v>702</v>
      </c>
      <c r="DM117" s="5" t="s">
        <v>703</v>
      </c>
      <c r="DN117" s="5" t="s">
        <v>704</v>
      </c>
      <c r="DO117" s="5" t="s">
        <v>704</v>
      </c>
      <c r="DP117" s="5" t="s">
        <v>114</v>
      </c>
      <c r="DQ117" s="5" t="s">
        <v>524</v>
      </c>
      <c r="DR117" s="5" t="s">
        <v>387</v>
      </c>
      <c r="DS117" s="5" t="s">
        <v>705</v>
      </c>
      <c r="DU117" s="5" t="s">
        <v>15</v>
      </c>
      <c r="DV117" s="5" t="s">
        <v>452</v>
      </c>
      <c r="DW117" s="5" t="s">
        <v>382</v>
      </c>
      <c r="DZ117" s="5" t="s">
        <v>408</v>
      </c>
      <c r="EA117" s="5" t="s">
        <v>812</v>
      </c>
      <c r="EB117" s="5" t="s">
        <v>157</v>
      </c>
      <c r="EC117" s="5" t="s">
        <v>410</v>
      </c>
      <c r="ED117" s="5">
        <v>45292</v>
      </c>
      <c r="EF117" s="5" t="s">
        <v>813</v>
      </c>
    </row>
    <row r="118" spans="1:136" s="5" customFormat="1" x14ac:dyDescent="0.3">
      <c r="A118" s="9">
        <f t="shared" si="30"/>
        <v>117</v>
      </c>
      <c r="B118" s="5" t="s">
        <v>693</v>
      </c>
      <c r="C118" s="5" t="s">
        <v>205</v>
      </c>
      <c r="D118" s="5" t="s">
        <v>213</v>
      </c>
      <c r="E118" s="5" t="s">
        <v>166</v>
      </c>
      <c r="F118" s="20" t="str">
        <f t="shared" si="31"/>
        <v>Wall Furnace and Window AC22 SEER Ductless Mini-Split Heat Pump (HSPF = 10.9)MFm</v>
      </c>
      <c r="G118" s="5">
        <f t="shared" si="26"/>
        <v>20.8</v>
      </c>
      <c r="H118" s="5">
        <f t="shared" si="27"/>
        <v>48.2</v>
      </c>
      <c r="I118" s="5">
        <f t="shared" si="28"/>
        <v>15</v>
      </c>
      <c r="J118" s="132">
        <f t="shared" si="32"/>
        <v>2134.56</v>
      </c>
      <c r="K118" s="132">
        <f t="shared" si="29"/>
        <v>3354.63</v>
      </c>
      <c r="L118" s="15" t="s">
        <v>694</v>
      </c>
      <c r="M118" s="5" t="s">
        <v>157</v>
      </c>
      <c r="N118" s="5" t="s">
        <v>695</v>
      </c>
      <c r="O118" s="5" t="s">
        <v>608</v>
      </c>
      <c r="P118" s="5" t="s">
        <v>713</v>
      </c>
      <c r="R118" s="5" t="s">
        <v>811</v>
      </c>
      <c r="S118" s="5" t="s">
        <v>715</v>
      </c>
      <c r="T118" s="5" t="s">
        <v>716</v>
      </c>
      <c r="U118" s="5" t="s">
        <v>381</v>
      </c>
      <c r="V118" s="5" t="s">
        <v>382</v>
      </c>
      <c r="W118" s="5" t="s">
        <v>383</v>
      </c>
      <c r="X118" s="5" t="s">
        <v>166</v>
      </c>
      <c r="Y118" s="5" t="s">
        <v>384</v>
      </c>
      <c r="Z118" s="5" t="s">
        <v>125</v>
      </c>
      <c r="AA118" s="5" t="s">
        <v>512</v>
      </c>
      <c r="AB118" s="5" t="s">
        <v>386</v>
      </c>
      <c r="AC118" s="5" t="s">
        <v>387</v>
      </c>
      <c r="AD118" s="5" t="s">
        <v>387</v>
      </c>
      <c r="AE118" s="5" t="s">
        <v>700</v>
      </c>
      <c r="AF118" s="5" t="s">
        <v>804</v>
      </c>
      <c r="AG118" s="5" t="s">
        <v>717</v>
      </c>
      <c r="AH118" s="5" t="s">
        <v>516</v>
      </c>
      <c r="AI118" s="5" t="s">
        <v>387</v>
      </c>
      <c r="AJ118" s="5" t="s">
        <v>391</v>
      </c>
      <c r="AK118" s="5" t="s">
        <v>701</v>
      </c>
      <c r="AL118" s="5">
        <v>0</v>
      </c>
      <c r="AM118" s="5">
        <v>20.8</v>
      </c>
      <c r="AN118" s="5">
        <v>48.2</v>
      </c>
      <c r="AO118" s="5">
        <v>0</v>
      </c>
      <c r="AP118" s="5">
        <v>0</v>
      </c>
      <c r="AQ118" s="5">
        <v>0</v>
      </c>
      <c r="AR118" s="5">
        <v>298.41000000000003</v>
      </c>
      <c r="AS118" s="5">
        <v>921.66</v>
      </c>
      <c r="AT118" s="5">
        <v>2134.56</v>
      </c>
      <c r="AU118" s="5">
        <v>1383.57</v>
      </c>
      <c r="AV118" s="5">
        <v>1971.06</v>
      </c>
      <c r="AW118" s="5">
        <v>0</v>
      </c>
      <c r="AX118" s="5">
        <v>0</v>
      </c>
      <c r="AY118" s="5">
        <v>0</v>
      </c>
      <c r="AZ118" s="5" t="s">
        <v>382</v>
      </c>
      <c r="BA118" s="5" t="s">
        <v>517</v>
      </c>
      <c r="BB118" s="5">
        <v>15</v>
      </c>
      <c r="BD118" s="5">
        <v>0</v>
      </c>
      <c r="BE118" s="5">
        <v>15</v>
      </c>
      <c r="BF118" s="5">
        <v>0</v>
      </c>
      <c r="BG118" s="5">
        <v>0</v>
      </c>
      <c r="BH118" s="5">
        <v>2340</v>
      </c>
      <c r="BI118" s="5">
        <v>287</v>
      </c>
      <c r="BJ118" s="5">
        <v>0</v>
      </c>
      <c r="BK118" s="5">
        <v>0</v>
      </c>
      <c r="BL118" s="5">
        <v>0</v>
      </c>
      <c r="BM118" s="5">
        <v>0</v>
      </c>
      <c r="BN118" s="5">
        <v>2320</v>
      </c>
      <c r="BO118" s="5">
        <v>239</v>
      </c>
      <c r="BP118" s="5" t="s">
        <v>395</v>
      </c>
      <c r="BQ118" s="5" t="s">
        <v>396</v>
      </c>
      <c r="BR118" s="5">
        <v>1</v>
      </c>
      <c r="BS118" s="5">
        <v>1</v>
      </c>
      <c r="BT118" s="5">
        <v>1</v>
      </c>
      <c r="BU118" s="5">
        <v>1</v>
      </c>
      <c r="BV118" s="5" t="s">
        <v>397</v>
      </c>
      <c r="BW118" s="5">
        <v>1</v>
      </c>
      <c r="BX118" s="5">
        <v>0</v>
      </c>
      <c r="BY118" s="5" t="s">
        <v>459</v>
      </c>
      <c r="BZ118" s="5" t="s">
        <v>399</v>
      </c>
      <c r="CA118" s="5">
        <v>0</v>
      </c>
      <c r="CB118" s="5">
        <v>470.37</v>
      </c>
      <c r="CC118" s="5">
        <v>0</v>
      </c>
      <c r="CD118" s="5">
        <v>0</v>
      </c>
      <c r="CF118" s="5">
        <v>0</v>
      </c>
      <c r="CL118" s="5" t="s">
        <v>389</v>
      </c>
      <c r="CM118" s="5" t="b">
        <v>0</v>
      </c>
      <c r="CN118" s="5" t="s">
        <v>400</v>
      </c>
      <c r="CO118" s="5" t="s">
        <v>401</v>
      </c>
      <c r="CP118" s="5">
        <v>17.57</v>
      </c>
      <c r="CQ118" s="5">
        <v>925.91</v>
      </c>
      <c r="CR118" s="5">
        <v>2525.4699999999998</v>
      </c>
      <c r="CS118" s="5">
        <v>470.37</v>
      </c>
      <c r="CT118" s="5">
        <v>0.37</v>
      </c>
      <c r="CU118" s="5">
        <v>2.0099999999999998</v>
      </c>
      <c r="CV118" s="5">
        <v>473.11</v>
      </c>
      <c r="CW118" s="5">
        <v>0</v>
      </c>
      <c r="CX118" s="5">
        <v>0</v>
      </c>
      <c r="CY118" s="5">
        <v>470.37</v>
      </c>
      <c r="DA118" s="5">
        <v>0</v>
      </c>
      <c r="DB118" s="5">
        <v>0</v>
      </c>
      <c r="DC118" s="5">
        <v>0</v>
      </c>
      <c r="DD118" s="5">
        <v>0</v>
      </c>
      <c r="DE118" s="5">
        <v>0</v>
      </c>
      <c r="DF118" s="5">
        <v>0</v>
      </c>
      <c r="DJ118" s="5" t="s">
        <v>521</v>
      </c>
      <c r="DK118" s="5" t="s">
        <v>702</v>
      </c>
      <c r="DL118" s="5" t="s">
        <v>702</v>
      </c>
      <c r="DM118" s="5" t="s">
        <v>703</v>
      </c>
      <c r="DN118" s="5" t="s">
        <v>704</v>
      </c>
      <c r="DO118" s="5" t="s">
        <v>704</v>
      </c>
      <c r="DP118" s="5" t="s">
        <v>114</v>
      </c>
      <c r="DQ118" s="5" t="s">
        <v>524</v>
      </c>
      <c r="DR118" s="5" t="s">
        <v>387</v>
      </c>
      <c r="DS118" s="5" t="s">
        <v>705</v>
      </c>
      <c r="DU118" s="5" t="s">
        <v>15</v>
      </c>
      <c r="DV118" s="5" t="s">
        <v>452</v>
      </c>
      <c r="DW118" s="5" t="s">
        <v>382</v>
      </c>
      <c r="DZ118" s="5" t="s">
        <v>408</v>
      </c>
      <c r="EA118" s="5" t="s">
        <v>812</v>
      </c>
      <c r="EB118" s="5" t="s">
        <v>157</v>
      </c>
      <c r="EC118" s="5" t="s">
        <v>410</v>
      </c>
      <c r="ED118" s="5">
        <v>45292</v>
      </c>
      <c r="EF118" s="5" t="s">
        <v>814</v>
      </c>
    </row>
    <row r="119" spans="1:136" s="5" customFormat="1" x14ac:dyDescent="0.3">
      <c r="A119" s="9">
        <f t="shared" si="30"/>
        <v>118</v>
      </c>
      <c r="B119" s="5" t="s">
        <v>693</v>
      </c>
      <c r="C119" s="5" t="s">
        <v>205</v>
      </c>
      <c r="D119" s="5" t="s">
        <v>213</v>
      </c>
      <c r="E119" s="5" t="s">
        <v>162</v>
      </c>
      <c r="F119" s="20" t="str">
        <f t="shared" si="31"/>
        <v>Wall Furnace and Window AC22 SEER Ductless Mini-Split Heat Pump (HSPF = 10.9)SFm</v>
      </c>
      <c r="G119" s="5">
        <f t="shared" si="26"/>
        <v>-91.1</v>
      </c>
      <c r="H119" s="5">
        <f t="shared" si="27"/>
        <v>64.3</v>
      </c>
      <c r="I119" s="5">
        <f t="shared" si="28"/>
        <v>15</v>
      </c>
      <c r="J119" s="132">
        <f t="shared" si="32"/>
        <v>2134.56</v>
      </c>
      <c r="K119" s="132">
        <f t="shared" si="29"/>
        <v>3354.63</v>
      </c>
      <c r="L119" s="15" t="s">
        <v>694</v>
      </c>
      <c r="M119" s="5" t="s">
        <v>157</v>
      </c>
      <c r="N119" s="5" t="s">
        <v>695</v>
      </c>
      <c r="O119" s="5" t="s">
        <v>608</v>
      </c>
      <c r="P119" s="5" t="s">
        <v>721</v>
      </c>
      <c r="R119" s="5" t="s">
        <v>815</v>
      </c>
      <c r="S119" s="5" t="s">
        <v>715</v>
      </c>
      <c r="T119" s="5" t="s">
        <v>716</v>
      </c>
      <c r="U119" s="5" t="s">
        <v>381</v>
      </c>
      <c r="V119" s="5" t="s">
        <v>382</v>
      </c>
      <c r="W119" s="5" t="s">
        <v>383</v>
      </c>
      <c r="X119" s="5" t="s">
        <v>162</v>
      </c>
      <c r="Y119" s="5" t="s">
        <v>384</v>
      </c>
      <c r="Z119" s="5" t="s">
        <v>125</v>
      </c>
      <c r="AA119" s="5" t="s">
        <v>512</v>
      </c>
      <c r="AB119" s="5" t="s">
        <v>386</v>
      </c>
      <c r="AC119" s="5" t="s">
        <v>387</v>
      </c>
      <c r="AD119" s="5" t="s">
        <v>387</v>
      </c>
      <c r="AE119" s="5" t="s">
        <v>700</v>
      </c>
      <c r="AF119" s="5" t="s">
        <v>804</v>
      </c>
      <c r="AG119" s="5" t="s">
        <v>717</v>
      </c>
      <c r="AH119" s="5" t="s">
        <v>516</v>
      </c>
      <c r="AI119" s="5" t="s">
        <v>387</v>
      </c>
      <c r="AJ119" s="5" t="s">
        <v>391</v>
      </c>
      <c r="AK119" s="5" t="s">
        <v>701</v>
      </c>
      <c r="AL119" s="5">
        <v>0</v>
      </c>
      <c r="AM119" s="5">
        <v>-91.1</v>
      </c>
      <c r="AN119" s="5">
        <v>64.3</v>
      </c>
      <c r="AO119" s="5">
        <v>0</v>
      </c>
      <c r="AP119" s="5">
        <v>0</v>
      </c>
      <c r="AQ119" s="5">
        <v>0</v>
      </c>
      <c r="AR119" s="5">
        <v>298.41000000000003</v>
      </c>
      <c r="AS119" s="5">
        <v>921.66</v>
      </c>
      <c r="AT119" s="5">
        <v>2134.56</v>
      </c>
      <c r="AU119" s="5">
        <v>1383.57</v>
      </c>
      <c r="AV119" s="5">
        <v>1971.06</v>
      </c>
      <c r="AW119" s="5">
        <v>0</v>
      </c>
      <c r="AX119" s="5">
        <v>0</v>
      </c>
      <c r="AY119" s="5">
        <v>0</v>
      </c>
      <c r="AZ119" s="5" t="s">
        <v>382</v>
      </c>
      <c r="BA119" s="5" t="s">
        <v>517</v>
      </c>
      <c r="BB119" s="5">
        <v>15</v>
      </c>
      <c r="BD119" s="5">
        <v>0</v>
      </c>
      <c r="BE119" s="5">
        <v>15</v>
      </c>
      <c r="BF119" s="5">
        <v>0</v>
      </c>
      <c r="BG119" s="5">
        <v>0</v>
      </c>
      <c r="BH119" s="5">
        <v>1910</v>
      </c>
      <c r="BI119" s="5">
        <v>120</v>
      </c>
      <c r="BJ119" s="5">
        <v>0</v>
      </c>
      <c r="BK119" s="5">
        <v>0</v>
      </c>
      <c r="BL119" s="5">
        <v>0</v>
      </c>
      <c r="BM119" s="5">
        <v>0</v>
      </c>
      <c r="BN119" s="5">
        <v>2000</v>
      </c>
      <c r="BO119" s="5">
        <v>55.6</v>
      </c>
      <c r="BP119" s="5" t="s">
        <v>474</v>
      </c>
      <c r="BQ119" s="5" t="s">
        <v>396</v>
      </c>
      <c r="BR119" s="5">
        <v>1</v>
      </c>
      <c r="BS119" s="5">
        <v>1</v>
      </c>
      <c r="BT119" s="5">
        <v>1</v>
      </c>
      <c r="BU119" s="5">
        <v>1</v>
      </c>
      <c r="BV119" s="5" t="s">
        <v>397</v>
      </c>
      <c r="BW119" s="5">
        <v>1</v>
      </c>
      <c r="BX119" s="5">
        <v>0</v>
      </c>
      <c r="BY119" s="5" t="s">
        <v>459</v>
      </c>
      <c r="BZ119" s="5" t="s">
        <v>399</v>
      </c>
      <c r="CA119" s="5">
        <v>0</v>
      </c>
      <c r="CB119" s="5">
        <v>470.37</v>
      </c>
      <c r="CC119" s="5">
        <v>0</v>
      </c>
      <c r="CD119" s="5">
        <v>0</v>
      </c>
      <c r="CF119" s="5">
        <v>0</v>
      </c>
      <c r="CL119" s="5" t="s">
        <v>389</v>
      </c>
      <c r="CM119" s="5" t="b">
        <v>0</v>
      </c>
      <c r="CN119" s="5" t="s">
        <v>400</v>
      </c>
      <c r="CO119" s="5" t="s">
        <v>401</v>
      </c>
      <c r="CP119" s="5">
        <v>0</v>
      </c>
      <c r="CQ119" s="5">
        <v>1235.18</v>
      </c>
      <c r="CR119" s="5">
        <v>2602.44</v>
      </c>
      <c r="CS119" s="5">
        <v>547.34</v>
      </c>
      <c r="CT119" s="5">
        <v>0.47</v>
      </c>
      <c r="CU119" s="5">
        <v>2.2599999999999998</v>
      </c>
      <c r="CV119" s="5">
        <v>687.84</v>
      </c>
      <c r="CW119" s="5">
        <v>0</v>
      </c>
      <c r="CX119" s="5">
        <v>0</v>
      </c>
      <c r="CY119" s="5">
        <v>470.37</v>
      </c>
      <c r="DA119" s="5">
        <v>0</v>
      </c>
      <c r="DB119" s="5">
        <v>0</v>
      </c>
      <c r="DC119" s="5">
        <v>0</v>
      </c>
      <c r="DD119" s="5">
        <v>0</v>
      </c>
      <c r="DE119" s="5">
        <v>0</v>
      </c>
      <c r="DF119" s="5">
        <v>0</v>
      </c>
      <c r="DJ119" s="5" t="s">
        <v>521</v>
      </c>
      <c r="DK119" s="5" t="s">
        <v>702</v>
      </c>
      <c r="DL119" s="5" t="s">
        <v>702</v>
      </c>
      <c r="DM119" s="5" t="s">
        <v>703</v>
      </c>
      <c r="DN119" s="5" t="s">
        <v>704</v>
      </c>
      <c r="DO119" s="5" t="s">
        <v>704</v>
      </c>
      <c r="DP119" s="5" t="s">
        <v>114</v>
      </c>
      <c r="DQ119" s="5" t="s">
        <v>524</v>
      </c>
      <c r="DR119" s="5" t="s">
        <v>387</v>
      </c>
      <c r="DS119" s="5" t="s">
        <v>705</v>
      </c>
      <c r="DU119" s="5" t="s">
        <v>15</v>
      </c>
      <c r="DV119" s="5" t="s">
        <v>452</v>
      </c>
      <c r="DW119" s="5" t="s">
        <v>382</v>
      </c>
      <c r="DZ119" s="5" t="s">
        <v>408</v>
      </c>
      <c r="EA119" s="5" t="s">
        <v>812</v>
      </c>
      <c r="EB119" s="5" t="s">
        <v>157</v>
      </c>
      <c r="EC119" s="5" t="s">
        <v>410</v>
      </c>
      <c r="ED119" s="5">
        <v>45292</v>
      </c>
      <c r="EF119" s="5" t="s">
        <v>816</v>
      </c>
    </row>
    <row r="120" spans="1:136" s="5" customFormat="1" x14ac:dyDescent="0.3">
      <c r="A120" s="9">
        <f t="shared" si="30"/>
        <v>119</v>
      </c>
      <c r="B120" s="5" t="s">
        <v>693</v>
      </c>
      <c r="C120" s="5" t="s">
        <v>205</v>
      </c>
      <c r="D120" s="5" t="s">
        <v>213</v>
      </c>
      <c r="E120" s="5" t="s">
        <v>162</v>
      </c>
      <c r="F120" s="20" t="str">
        <f t="shared" si="31"/>
        <v>Wall Furnace and Window AC22 SEER Ductless Mini-Split Heat Pump (HSPF = 10.9)SFm</v>
      </c>
      <c r="G120" s="5">
        <f t="shared" si="26"/>
        <v>-91.1</v>
      </c>
      <c r="H120" s="5">
        <f t="shared" si="27"/>
        <v>64.3</v>
      </c>
      <c r="I120" s="5">
        <f t="shared" si="28"/>
        <v>15</v>
      </c>
      <c r="J120" s="132">
        <f t="shared" si="32"/>
        <v>2134.56</v>
      </c>
      <c r="K120" s="132">
        <f t="shared" si="29"/>
        <v>3354.63</v>
      </c>
      <c r="L120" s="15" t="s">
        <v>694</v>
      </c>
      <c r="M120" s="5" t="s">
        <v>157</v>
      </c>
      <c r="N120" s="5" t="s">
        <v>695</v>
      </c>
      <c r="O120" s="5" t="s">
        <v>608</v>
      </c>
      <c r="P120" s="5" t="s">
        <v>721</v>
      </c>
      <c r="R120" s="5" t="s">
        <v>815</v>
      </c>
      <c r="S120" s="5" t="s">
        <v>715</v>
      </c>
      <c r="T120" s="5" t="s">
        <v>716</v>
      </c>
      <c r="U120" s="5" t="s">
        <v>381</v>
      </c>
      <c r="V120" s="5" t="s">
        <v>382</v>
      </c>
      <c r="W120" s="5" t="s">
        <v>383</v>
      </c>
      <c r="X120" s="5" t="s">
        <v>162</v>
      </c>
      <c r="Y120" s="5" t="s">
        <v>384</v>
      </c>
      <c r="Z120" s="5" t="s">
        <v>125</v>
      </c>
      <c r="AA120" s="5" t="s">
        <v>512</v>
      </c>
      <c r="AB120" s="5" t="s">
        <v>386</v>
      </c>
      <c r="AC120" s="5" t="s">
        <v>387</v>
      </c>
      <c r="AD120" s="5" t="s">
        <v>387</v>
      </c>
      <c r="AE120" s="5" t="s">
        <v>700</v>
      </c>
      <c r="AF120" s="5" t="s">
        <v>804</v>
      </c>
      <c r="AG120" s="5" t="s">
        <v>717</v>
      </c>
      <c r="AH120" s="5" t="s">
        <v>516</v>
      </c>
      <c r="AI120" s="5" t="s">
        <v>387</v>
      </c>
      <c r="AJ120" s="5" t="s">
        <v>391</v>
      </c>
      <c r="AK120" s="5" t="s">
        <v>701</v>
      </c>
      <c r="AL120" s="5">
        <v>0</v>
      </c>
      <c r="AM120" s="5">
        <v>-91.1</v>
      </c>
      <c r="AN120" s="5">
        <v>64.3</v>
      </c>
      <c r="AO120" s="5">
        <v>0</v>
      </c>
      <c r="AP120" s="5">
        <v>0</v>
      </c>
      <c r="AQ120" s="5">
        <v>0</v>
      </c>
      <c r="AR120" s="5">
        <v>298.41000000000003</v>
      </c>
      <c r="AS120" s="5">
        <v>921.66</v>
      </c>
      <c r="AT120" s="5">
        <v>2134.56</v>
      </c>
      <c r="AU120" s="5">
        <v>1383.57</v>
      </c>
      <c r="AV120" s="5">
        <v>1971.06</v>
      </c>
      <c r="AW120" s="5">
        <v>0</v>
      </c>
      <c r="AX120" s="5">
        <v>0</v>
      </c>
      <c r="AY120" s="5">
        <v>0</v>
      </c>
      <c r="AZ120" s="5" t="s">
        <v>382</v>
      </c>
      <c r="BA120" s="5" t="s">
        <v>517</v>
      </c>
      <c r="BB120" s="5">
        <v>15</v>
      </c>
      <c r="BD120" s="5">
        <v>0</v>
      </c>
      <c r="BE120" s="5">
        <v>15</v>
      </c>
      <c r="BF120" s="5">
        <v>0</v>
      </c>
      <c r="BG120" s="5">
        <v>0</v>
      </c>
      <c r="BH120" s="5">
        <v>1910</v>
      </c>
      <c r="BI120" s="5">
        <v>120</v>
      </c>
      <c r="BJ120" s="5">
        <v>0</v>
      </c>
      <c r="BK120" s="5">
        <v>0</v>
      </c>
      <c r="BL120" s="5">
        <v>0</v>
      </c>
      <c r="BM120" s="5">
        <v>0</v>
      </c>
      <c r="BN120" s="5">
        <v>2000</v>
      </c>
      <c r="BO120" s="5">
        <v>55.6</v>
      </c>
      <c r="BP120" s="5" t="s">
        <v>395</v>
      </c>
      <c r="BQ120" s="5" t="s">
        <v>396</v>
      </c>
      <c r="BR120" s="5">
        <v>1</v>
      </c>
      <c r="BS120" s="5">
        <v>1</v>
      </c>
      <c r="BT120" s="5">
        <v>1</v>
      </c>
      <c r="BU120" s="5">
        <v>1</v>
      </c>
      <c r="BV120" s="5" t="s">
        <v>397</v>
      </c>
      <c r="BW120" s="5">
        <v>1</v>
      </c>
      <c r="BX120" s="5">
        <v>0</v>
      </c>
      <c r="BY120" s="5" t="s">
        <v>459</v>
      </c>
      <c r="BZ120" s="5" t="s">
        <v>399</v>
      </c>
      <c r="CA120" s="5">
        <v>0</v>
      </c>
      <c r="CB120" s="5">
        <v>470.37</v>
      </c>
      <c r="CC120" s="5">
        <v>0</v>
      </c>
      <c r="CD120" s="5">
        <v>0</v>
      </c>
      <c r="CF120" s="5">
        <v>0</v>
      </c>
      <c r="CL120" s="5" t="s">
        <v>389</v>
      </c>
      <c r="CM120" s="5" t="b">
        <v>0</v>
      </c>
      <c r="CN120" s="5" t="s">
        <v>400</v>
      </c>
      <c r="CO120" s="5" t="s">
        <v>401</v>
      </c>
      <c r="CP120" s="5">
        <v>0</v>
      </c>
      <c r="CQ120" s="5">
        <v>1235.18</v>
      </c>
      <c r="CR120" s="5">
        <v>2602.44</v>
      </c>
      <c r="CS120" s="5">
        <v>547.34</v>
      </c>
      <c r="CT120" s="5">
        <v>0.47</v>
      </c>
      <c r="CU120" s="5">
        <v>2.2599999999999998</v>
      </c>
      <c r="CV120" s="5">
        <v>687.84</v>
      </c>
      <c r="CW120" s="5">
        <v>0</v>
      </c>
      <c r="CX120" s="5">
        <v>0</v>
      </c>
      <c r="CY120" s="5">
        <v>470.37</v>
      </c>
      <c r="DA120" s="5">
        <v>0</v>
      </c>
      <c r="DB120" s="5">
        <v>0</v>
      </c>
      <c r="DC120" s="5">
        <v>0</v>
      </c>
      <c r="DD120" s="5">
        <v>0</v>
      </c>
      <c r="DE120" s="5">
        <v>0</v>
      </c>
      <c r="DF120" s="5">
        <v>0</v>
      </c>
      <c r="DJ120" s="5" t="s">
        <v>521</v>
      </c>
      <c r="DK120" s="5" t="s">
        <v>702</v>
      </c>
      <c r="DL120" s="5" t="s">
        <v>702</v>
      </c>
      <c r="DM120" s="5" t="s">
        <v>703</v>
      </c>
      <c r="DN120" s="5" t="s">
        <v>704</v>
      </c>
      <c r="DO120" s="5" t="s">
        <v>704</v>
      </c>
      <c r="DP120" s="5" t="s">
        <v>114</v>
      </c>
      <c r="DQ120" s="5" t="s">
        <v>524</v>
      </c>
      <c r="DR120" s="5" t="s">
        <v>387</v>
      </c>
      <c r="DS120" s="5" t="s">
        <v>705</v>
      </c>
      <c r="DU120" s="5" t="s">
        <v>15</v>
      </c>
      <c r="DV120" s="5" t="s">
        <v>452</v>
      </c>
      <c r="DW120" s="5" t="s">
        <v>382</v>
      </c>
      <c r="DZ120" s="5" t="s">
        <v>408</v>
      </c>
      <c r="EA120" s="5" t="s">
        <v>812</v>
      </c>
      <c r="EB120" s="5" t="s">
        <v>157</v>
      </c>
      <c r="EC120" s="5" t="s">
        <v>410</v>
      </c>
      <c r="ED120" s="5">
        <v>45292</v>
      </c>
      <c r="EF120" s="5" t="s">
        <v>817</v>
      </c>
    </row>
    <row r="121" spans="1:136" s="5" customFormat="1" x14ac:dyDescent="0.3">
      <c r="A121" s="9">
        <f t="shared" si="30"/>
        <v>120</v>
      </c>
      <c r="B121" s="5" t="s">
        <v>693</v>
      </c>
      <c r="C121" s="5" t="s">
        <v>203</v>
      </c>
      <c r="D121" s="5" t="s">
        <v>214</v>
      </c>
      <c r="E121" s="5" t="s">
        <v>166</v>
      </c>
      <c r="F121" s="20" t="str">
        <f t="shared" si="31"/>
        <v>Wall Furnace15.2 SEER2 Ductless Mini-Split Heat Pump (HSPF2 = 7.8)MFm</v>
      </c>
      <c r="G121" s="5">
        <f t="shared" si="26"/>
        <v>-371</v>
      </c>
      <c r="H121" s="5">
        <f t="shared" si="27"/>
        <v>53.8</v>
      </c>
      <c r="I121" s="5">
        <f t="shared" si="28"/>
        <v>15</v>
      </c>
      <c r="J121" s="132">
        <f t="shared" si="32"/>
        <v>2276.77</v>
      </c>
      <c r="K121" s="132">
        <f t="shared" si="29"/>
        <v>2777.05</v>
      </c>
      <c r="L121" s="15" t="s">
        <v>694</v>
      </c>
      <c r="M121" s="5" t="s">
        <v>157</v>
      </c>
      <c r="N121" s="5" t="s">
        <v>695</v>
      </c>
      <c r="O121" s="5" t="s">
        <v>818</v>
      </c>
      <c r="P121" s="5" t="s">
        <v>697</v>
      </c>
      <c r="R121" s="5" t="s">
        <v>819</v>
      </c>
      <c r="S121" s="5" t="s">
        <v>699</v>
      </c>
      <c r="T121" s="5" t="s">
        <v>699</v>
      </c>
      <c r="U121" s="5" t="s">
        <v>381</v>
      </c>
      <c r="V121" s="5" t="s">
        <v>382</v>
      </c>
      <c r="W121" s="5" t="s">
        <v>383</v>
      </c>
      <c r="X121" s="5" t="s">
        <v>166</v>
      </c>
      <c r="Y121" s="5" t="s">
        <v>384</v>
      </c>
      <c r="Z121" s="5" t="s">
        <v>125</v>
      </c>
      <c r="AA121" s="5" t="s">
        <v>512</v>
      </c>
      <c r="AB121" s="5" t="s">
        <v>386</v>
      </c>
      <c r="AC121" s="5" t="s">
        <v>387</v>
      </c>
      <c r="AD121" s="5" t="s">
        <v>387</v>
      </c>
      <c r="AE121" s="5" t="s">
        <v>820</v>
      </c>
      <c r="AF121" s="5" t="s">
        <v>574</v>
      </c>
      <c r="AG121" s="5" t="s">
        <v>203</v>
      </c>
      <c r="AH121" s="5" t="s">
        <v>516</v>
      </c>
      <c r="AI121" s="5" t="s">
        <v>387</v>
      </c>
      <c r="AJ121" s="5" t="s">
        <v>391</v>
      </c>
      <c r="AK121" s="5" t="s">
        <v>701</v>
      </c>
      <c r="AL121" s="5">
        <v>0</v>
      </c>
      <c r="AM121" s="5">
        <v>-371</v>
      </c>
      <c r="AN121" s="5">
        <v>53.8</v>
      </c>
      <c r="AO121" s="5">
        <v>0</v>
      </c>
      <c r="AP121" s="5">
        <v>0</v>
      </c>
      <c r="AQ121" s="5">
        <v>0</v>
      </c>
      <c r="AR121" s="5">
        <v>114.6</v>
      </c>
      <c r="AS121" s="5">
        <v>385.68</v>
      </c>
      <c r="AT121" s="5">
        <v>2276.77</v>
      </c>
      <c r="AU121" s="5">
        <v>1383.57</v>
      </c>
      <c r="AV121" s="5">
        <v>1393.48</v>
      </c>
      <c r="AW121" s="5">
        <v>0</v>
      </c>
      <c r="AX121" s="5">
        <v>0</v>
      </c>
      <c r="AY121" s="5">
        <v>0</v>
      </c>
      <c r="AZ121" s="5" t="s">
        <v>382</v>
      </c>
      <c r="BA121" s="5" t="s">
        <v>517</v>
      </c>
      <c r="BB121" s="5">
        <v>15</v>
      </c>
      <c r="BD121" s="5">
        <v>0</v>
      </c>
      <c r="BE121" s="5">
        <v>15</v>
      </c>
      <c r="BF121" s="5">
        <v>0</v>
      </c>
      <c r="BG121" s="5">
        <v>0</v>
      </c>
      <c r="BH121" s="5">
        <v>2010</v>
      </c>
      <c r="BI121" s="5">
        <v>293</v>
      </c>
      <c r="BJ121" s="5">
        <v>0</v>
      </c>
      <c r="BK121" s="5">
        <v>0</v>
      </c>
      <c r="BL121" s="5">
        <v>0</v>
      </c>
      <c r="BM121" s="5">
        <v>0</v>
      </c>
      <c r="BN121" s="5">
        <v>2380</v>
      </c>
      <c r="BO121" s="5">
        <v>239</v>
      </c>
      <c r="BP121" s="5" t="s">
        <v>474</v>
      </c>
      <c r="BQ121" s="5" t="s">
        <v>396</v>
      </c>
      <c r="BR121" s="5">
        <v>1</v>
      </c>
      <c r="BS121" s="5">
        <v>1</v>
      </c>
      <c r="BT121" s="5">
        <v>1</v>
      </c>
      <c r="BU121" s="5">
        <v>1</v>
      </c>
      <c r="BV121" s="5" t="s">
        <v>397</v>
      </c>
      <c r="BW121" s="5">
        <v>1</v>
      </c>
      <c r="BX121" s="5">
        <v>0</v>
      </c>
      <c r="BY121" s="5" t="s">
        <v>459</v>
      </c>
      <c r="BZ121" s="5" t="s">
        <v>399</v>
      </c>
      <c r="CA121" s="5">
        <v>0</v>
      </c>
      <c r="CB121" s="5">
        <v>685.92</v>
      </c>
      <c r="CC121" s="5">
        <v>0</v>
      </c>
      <c r="CD121" s="5">
        <v>0</v>
      </c>
      <c r="CF121" s="5">
        <v>0</v>
      </c>
      <c r="CL121" s="5" t="s">
        <v>389</v>
      </c>
      <c r="CM121" s="5" t="b">
        <v>0</v>
      </c>
      <c r="CN121" s="5" t="s">
        <v>400</v>
      </c>
      <c r="CO121" s="5" t="s">
        <v>401</v>
      </c>
      <c r="CP121" s="5">
        <v>0</v>
      </c>
      <c r="CQ121" s="5">
        <v>1033.48</v>
      </c>
      <c r="CR121" s="5">
        <v>3191.41</v>
      </c>
      <c r="CS121" s="5">
        <v>999.4</v>
      </c>
      <c r="CT121" s="5">
        <v>0.32</v>
      </c>
      <c r="CU121" s="5">
        <v>1.03</v>
      </c>
      <c r="CV121" s="5">
        <v>34.08</v>
      </c>
      <c r="CW121" s="5">
        <v>0</v>
      </c>
      <c r="CX121" s="5">
        <v>0</v>
      </c>
      <c r="CY121" s="5">
        <v>685.92</v>
      </c>
      <c r="DA121" s="5">
        <v>0</v>
      </c>
      <c r="DB121" s="5">
        <v>0</v>
      </c>
      <c r="DC121" s="5">
        <v>0</v>
      </c>
      <c r="DD121" s="5">
        <v>0</v>
      </c>
      <c r="DE121" s="5">
        <v>0</v>
      </c>
      <c r="DF121" s="5">
        <v>0</v>
      </c>
      <c r="DJ121" s="5" t="s">
        <v>521</v>
      </c>
      <c r="DK121" s="5" t="s">
        <v>702</v>
      </c>
      <c r="DL121" s="5" t="s">
        <v>702</v>
      </c>
      <c r="DM121" s="5" t="s">
        <v>703</v>
      </c>
      <c r="DN121" s="5" t="s">
        <v>704</v>
      </c>
      <c r="DO121" s="5" t="s">
        <v>704</v>
      </c>
      <c r="DP121" s="5" t="s">
        <v>114</v>
      </c>
      <c r="DQ121" s="5" t="s">
        <v>524</v>
      </c>
      <c r="DR121" s="5" t="s">
        <v>387</v>
      </c>
      <c r="DS121" s="5" t="s">
        <v>705</v>
      </c>
      <c r="DU121" s="5" t="s">
        <v>15</v>
      </c>
      <c r="DV121" s="5" t="s">
        <v>452</v>
      </c>
      <c r="DW121" s="5" t="s">
        <v>382</v>
      </c>
      <c r="DZ121" s="5" t="s">
        <v>408</v>
      </c>
      <c r="EA121" s="5" t="s">
        <v>821</v>
      </c>
      <c r="EB121" s="5" t="s">
        <v>157</v>
      </c>
      <c r="EC121" s="5" t="s">
        <v>410</v>
      </c>
      <c r="ED121" s="5">
        <v>45292</v>
      </c>
      <c r="EF121" s="5" t="s">
        <v>822</v>
      </c>
    </row>
    <row r="122" spans="1:136" s="5" customFormat="1" x14ac:dyDescent="0.3">
      <c r="A122" s="9">
        <f t="shared" si="30"/>
        <v>121</v>
      </c>
      <c r="B122" s="5" t="s">
        <v>693</v>
      </c>
      <c r="C122" s="5" t="s">
        <v>203</v>
      </c>
      <c r="D122" s="5" t="s">
        <v>214</v>
      </c>
      <c r="E122" s="5" t="s">
        <v>166</v>
      </c>
      <c r="F122" s="20" t="str">
        <f t="shared" si="31"/>
        <v>Wall Furnace15.2 SEER2 Ductless Mini-Split Heat Pump (HSPF2 = 7.8)MFm</v>
      </c>
      <c r="G122" s="5">
        <f t="shared" si="26"/>
        <v>-371</v>
      </c>
      <c r="H122" s="5">
        <f t="shared" si="27"/>
        <v>53.8</v>
      </c>
      <c r="I122" s="5">
        <f t="shared" si="28"/>
        <v>15</v>
      </c>
      <c r="J122" s="132">
        <f t="shared" si="32"/>
        <v>2276.77</v>
      </c>
      <c r="K122" s="132">
        <f t="shared" si="29"/>
        <v>2777.05</v>
      </c>
      <c r="L122" s="15" t="s">
        <v>694</v>
      </c>
      <c r="M122" s="5" t="s">
        <v>157</v>
      </c>
      <c r="N122" s="5" t="s">
        <v>695</v>
      </c>
      <c r="O122" s="5" t="s">
        <v>818</v>
      </c>
      <c r="P122" s="5" t="s">
        <v>697</v>
      </c>
      <c r="R122" s="5" t="s">
        <v>819</v>
      </c>
      <c r="S122" s="5" t="s">
        <v>699</v>
      </c>
      <c r="T122" s="5" t="s">
        <v>699</v>
      </c>
      <c r="U122" s="5" t="s">
        <v>381</v>
      </c>
      <c r="V122" s="5" t="s">
        <v>382</v>
      </c>
      <c r="W122" s="5" t="s">
        <v>383</v>
      </c>
      <c r="X122" s="5" t="s">
        <v>166</v>
      </c>
      <c r="Y122" s="5" t="s">
        <v>384</v>
      </c>
      <c r="Z122" s="5" t="s">
        <v>125</v>
      </c>
      <c r="AA122" s="5" t="s">
        <v>512</v>
      </c>
      <c r="AB122" s="5" t="s">
        <v>386</v>
      </c>
      <c r="AC122" s="5" t="s">
        <v>387</v>
      </c>
      <c r="AD122" s="5" t="s">
        <v>387</v>
      </c>
      <c r="AE122" s="5" t="s">
        <v>820</v>
      </c>
      <c r="AF122" s="5" t="s">
        <v>574</v>
      </c>
      <c r="AG122" s="5" t="s">
        <v>203</v>
      </c>
      <c r="AH122" s="5" t="s">
        <v>516</v>
      </c>
      <c r="AI122" s="5" t="s">
        <v>387</v>
      </c>
      <c r="AJ122" s="5" t="s">
        <v>391</v>
      </c>
      <c r="AK122" s="5" t="s">
        <v>701</v>
      </c>
      <c r="AL122" s="5">
        <v>0</v>
      </c>
      <c r="AM122" s="5">
        <v>-371</v>
      </c>
      <c r="AN122" s="5">
        <v>53.8</v>
      </c>
      <c r="AO122" s="5">
        <v>0</v>
      </c>
      <c r="AP122" s="5">
        <v>0</v>
      </c>
      <c r="AQ122" s="5">
        <v>0</v>
      </c>
      <c r="AR122" s="5">
        <v>114.6</v>
      </c>
      <c r="AS122" s="5">
        <v>385.68</v>
      </c>
      <c r="AT122" s="5">
        <v>2276.77</v>
      </c>
      <c r="AU122" s="5">
        <v>1383.57</v>
      </c>
      <c r="AV122" s="5">
        <v>1393.48</v>
      </c>
      <c r="AW122" s="5">
        <v>0</v>
      </c>
      <c r="AX122" s="5">
        <v>0</v>
      </c>
      <c r="AY122" s="5">
        <v>0</v>
      </c>
      <c r="AZ122" s="5" t="s">
        <v>382</v>
      </c>
      <c r="BA122" s="5" t="s">
        <v>517</v>
      </c>
      <c r="BB122" s="5">
        <v>15</v>
      </c>
      <c r="BD122" s="5">
        <v>0</v>
      </c>
      <c r="BE122" s="5">
        <v>15</v>
      </c>
      <c r="BF122" s="5">
        <v>0</v>
      </c>
      <c r="BG122" s="5">
        <v>0</v>
      </c>
      <c r="BH122" s="5">
        <v>2010</v>
      </c>
      <c r="BI122" s="5">
        <v>293</v>
      </c>
      <c r="BJ122" s="5">
        <v>0</v>
      </c>
      <c r="BK122" s="5">
        <v>0</v>
      </c>
      <c r="BL122" s="5">
        <v>0</v>
      </c>
      <c r="BM122" s="5">
        <v>0</v>
      </c>
      <c r="BN122" s="5">
        <v>2380</v>
      </c>
      <c r="BO122" s="5">
        <v>239</v>
      </c>
      <c r="BP122" s="5" t="s">
        <v>395</v>
      </c>
      <c r="BQ122" s="5" t="s">
        <v>396</v>
      </c>
      <c r="BR122" s="5">
        <v>1</v>
      </c>
      <c r="BS122" s="5">
        <v>1</v>
      </c>
      <c r="BT122" s="5">
        <v>1</v>
      </c>
      <c r="BU122" s="5">
        <v>1</v>
      </c>
      <c r="BV122" s="5" t="s">
        <v>397</v>
      </c>
      <c r="BW122" s="5">
        <v>1</v>
      </c>
      <c r="BX122" s="5">
        <v>0</v>
      </c>
      <c r="BY122" s="5" t="s">
        <v>459</v>
      </c>
      <c r="BZ122" s="5" t="s">
        <v>399</v>
      </c>
      <c r="CA122" s="5">
        <v>0</v>
      </c>
      <c r="CB122" s="5">
        <v>685.92</v>
      </c>
      <c r="CC122" s="5">
        <v>0</v>
      </c>
      <c r="CD122" s="5">
        <v>0</v>
      </c>
      <c r="CF122" s="5">
        <v>0</v>
      </c>
      <c r="CL122" s="5" t="s">
        <v>389</v>
      </c>
      <c r="CM122" s="5" t="b">
        <v>0</v>
      </c>
      <c r="CN122" s="5" t="s">
        <v>400</v>
      </c>
      <c r="CO122" s="5" t="s">
        <v>401</v>
      </c>
      <c r="CP122" s="5">
        <v>0</v>
      </c>
      <c r="CQ122" s="5">
        <v>1033.48</v>
      </c>
      <c r="CR122" s="5">
        <v>3191.41</v>
      </c>
      <c r="CS122" s="5">
        <v>999.4</v>
      </c>
      <c r="CT122" s="5">
        <v>0.32</v>
      </c>
      <c r="CU122" s="5">
        <v>1.03</v>
      </c>
      <c r="CV122" s="5">
        <v>34.08</v>
      </c>
      <c r="CW122" s="5">
        <v>0</v>
      </c>
      <c r="CX122" s="5">
        <v>0</v>
      </c>
      <c r="CY122" s="5">
        <v>685.92</v>
      </c>
      <c r="DA122" s="5">
        <v>0</v>
      </c>
      <c r="DB122" s="5">
        <v>0</v>
      </c>
      <c r="DC122" s="5">
        <v>0</v>
      </c>
      <c r="DD122" s="5">
        <v>0</v>
      </c>
      <c r="DE122" s="5">
        <v>0</v>
      </c>
      <c r="DF122" s="5">
        <v>0</v>
      </c>
      <c r="DJ122" s="5" t="s">
        <v>521</v>
      </c>
      <c r="DK122" s="5" t="s">
        <v>702</v>
      </c>
      <c r="DL122" s="5" t="s">
        <v>702</v>
      </c>
      <c r="DM122" s="5" t="s">
        <v>703</v>
      </c>
      <c r="DN122" s="5" t="s">
        <v>704</v>
      </c>
      <c r="DO122" s="5" t="s">
        <v>704</v>
      </c>
      <c r="DP122" s="5" t="s">
        <v>114</v>
      </c>
      <c r="DQ122" s="5" t="s">
        <v>524</v>
      </c>
      <c r="DR122" s="5" t="s">
        <v>387</v>
      </c>
      <c r="DS122" s="5" t="s">
        <v>705</v>
      </c>
      <c r="DU122" s="5" t="s">
        <v>15</v>
      </c>
      <c r="DV122" s="5" t="s">
        <v>452</v>
      </c>
      <c r="DW122" s="5" t="s">
        <v>382</v>
      </c>
      <c r="DZ122" s="5" t="s">
        <v>408</v>
      </c>
      <c r="EA122" s="5" t="s">
        <v>821</v>
      </c>
      <c r="EB122" s="5" t="s">
        <v>157</v>
      </c>
      <c r="EC122" s="5" t="s">
        <v>410</v>
      </c>
      <c r="ED122" s="5">
        <v>45292</v>
      </c>
      <c r="EF122" s="5" t="s">
        <v>823</v>
      </c>
    </row>
    <row r="123" spans="1:136" s="5" customFormat="1" x14ac:dyDescent="0.3">
      <c r="A123" s="9">
        <f t="shared" si="30"/>
        <v>122</v>
      </c>
      <c r="B123" s="5" t="s">
        <v>693</v>
      </c>
      <c r="C123" s="5" t="s">
        <v>203</v>
      </c>
      <c r="D123" s="5" t="s">
        <v>214</v>
      </c>
      <c r="E123" s="5" t="s">
        <v>162</v>
      </c>
      <c r="F123" s="20" t="str">
        <f t="shared" si="31"/>
        <v>Wall Furnace15.2 SEER2 Ductless Mini-Split Heat Pump (HSPF2 = 7.8)SFm</v>
      </c>
      <c r="G123" s="5">
        <f t="shared" si="26"/>
        <v>-393</v>
      </c>
      <c r="H123" s="5">
        <f t="shared" si="27"/>
        <v>64.2</v>
      </c>
      <c r="I123" s="5">
        <f t="shared" si="28"/>
        <v>15</v>
      </c>
      <c r="J123" s="132">
        <f t="shared" si="32"/>
        <v>2276.77</v>
      </c>
      <c r="K123" s="132">
        <f t="shared" si="29"/>
        <v>2777.05</v>
      </c>
      <c r="L123" s="15" t="s">
        <v>694</v>
      </c>
      <c r="M123" s="5" t="s">
        <v>157</v>
      </c>
      <c r="N123" s="5" t="s">
        <v>695</v>
      </c>
      <c r="O123" s="5" t="s">
        <v>818</v>
      </c>
      <c r="P123" s="5" t="s">
        <v>709</v>
      </c>
      <c r="R123" s="5" t="s">
        <v>824</v>
      </c>
      <c r="S123" s="5" t="s">
        <v>699</v>
      </c>
      <c r="T123" s="5" t="s">
        <v>699</v>
      </c>
      <c r="U123" s="5" t="s">
        <v>381</v>
      </c>
      <c r="V123" s="5" t="s">
        <v>382</v>
      </c>
      <c r="W123" s="5" t="s">
        <v>383</v>
      </c>
      <c r="X123" s="5" t="s">
        <v>162</v>
      </c>
      <c r="Y123" s="5" t="s">
        <v>384</v>
      </c>
      <c r="Z123" s="5" t="s">
        <v>125</v>
      </c>
      <c r="AA123" s="5" t="s">
        <v>512</v>
      </c>
      <c r="AB123" s="5" t="s">
        <v>386</v>
      </c>
      <c r="AC123" s="5" t="s">
        <v>387</v>
      </c>
      <c r="AD123" s="5" t="s">
        <v>387</v>
      </c>
      <c r="AE123" s="5" t="s">
        <v>820</v>
      </c>
      <c r="AF123" s="5" t="s">
        <v>574</v>
      </c>
      <c r="AG123" s="5" t="s">
        <v>203</v>
      </c>
      <c r="AH123" s="5" t="s">
        <v>516</v>
      </c>
      <c r="AI123" s="5" t="s">
        <v>387</v>
      </c>
      <c r="AJ123" s="5" t="s">
        <v>391</v>
      </c>
      <c r="AK123" s="5" t="s">
        <v>701</v>
      </c>
      <c r="AL123" s="5">
        <v>0</v>
      </c>
      <c r="AM123" s="5">
        <v>-393</v>
      </c>
      <c r="AN123" s="5">
        <v>64.2</v>
      </c>
      <c r="AO123" s="5">
        <v>0</v>
      </c>
      <c r="AP123" s="5">
        <v>0</v>
      </c>
      <c r="AQ123" s="5">
        <v>0</v>
      </c>
      <c r="AR123" s="5">
        <v>114.6</v>
      </c>
      <c r="AS123" s="5">
        <v>385.68</v>
      </c>
      <c r="AT123" s="5">
        <v>2276.77</v>
      </c>
      <c r="AU123" s="5">
        <v>1383.57</v>
      </c>
      <c r="AV123" s="5">
        <v>1393.48</v>
      </c>
      <c r="AW123" s="5">
        <v>0</v>
      </c>
      <c r="AX123" s="5">
        <v>0</v>
      </c>
      <c r="AY123" s="5">
        <v>0</v>
      </c>
      <c r="AZ123" s="5" t="s">
        <v>382</v>
      </c>
      <c r="BA123" s="5" t="s">
        <v>517</v>
      </c>
      <c r="BB123" s="5">
        <v>15</v>
      </c>
      <c r="BD123" s="5">
        <v>0</v>
      </c>
      <c r="BE123" s="5">
        <v>15</v>
      </c>
      <c r="BF123" s="5">
        <v>0</v>
      </c>
      <c r="BG123" s="5">
        <v>0</v>
      </c>
      <c r="BH123" s="5">
        <v>1680</v>
      </c>
      <c r="BI123" s="5">
        <v>120</v>
      </c>
      <c r="BJ123" s="5">
        <v>0</v>
      </c>
      <c r="BK123" s="5">
        <v>0</v>
      </c>
      <c r="BL123" s="5">
        <v>0</v>
      </c>
      <c r="BM123" s="5">
        <v>0</v>
      </c>
      <c r="BN123" s="5">
        <v>2070</v>
      </c>
      <c r="BO123" s="5">
        <v>55.6</v>
      </c>
      <c r="BP123" s="5" t="s">
        <v>474</v>
      </c>
      <c r="BQ123" s="5" t="s">
        <v>396</v>
      </c>
      <c r="BR123" s="5">
        <v>1</v>
      </c>
      <c r="BS123" s="5">
        <v>1</v>
      </c>
      <c r="BT123" s="5">
        <v>1</v>
      </c>
      <c r="BU123" s="5">
        <v>1</v>
      </c>
      <c r="BV123" s="5" t="s">
        <v>397</v>
      </c>
      <c r="BW123" s="5">
        <v>1</v>
      </c>
      <c r="BX123" s="5">
        <v>0</v>
      </c>
      <c r="BY123" s="5" t="s">
        <v>459</v>
      </c>
      <c r="BZ123" s="5" t="s">
        <v>399</v>
      </c>
      <c r="CA123" s="5">
        <v>0</v>
      </c>
      <c r="CB123" s="5">
        <v>685.92</v>
      </c>
      <c r="CC123" s="5">
        <v>0</v>
      </c>
      <c r="CD123" s="5">
        <v>0</v>
      </c>
      <c r="CF123" s="5">
        <v>0</v>
      </c>
      <c r="CL123" s="5" t="s">
        <v>389</v>
      </c>
      <c r="CM123" s="5" t="b">
        <v>0</v>
      </c>
      <c r="CN123" s="5" t="s">
        <v>400</v>
      </c>
      <c r="CO123" s="5" t="s">
        <v>401</v>
      </c>
      <c r="CP123" s="5">
        <v>0</v>
      </c>
      <c r="CQ123" s="5">
        <v>1233.26</v>
      </c>
      <c r="CR123" s="5">
        <v>3210</v>
      </c>
      <c r="CS123" s="5">
        <v>1017.98</v>
      </c>
      <c r="CT123" s="5">
        <v>0.38</v>
      </c>
      <c r="CU123" s="5">
        <v>1.21</v>
      </c>
      <c r="CV123" s="5">
        <v>215.28</v>
      </c>
      <c r="CW123" s="5">
        <v>0</v>
      </c>
      <c r="CX123" s="5">
        <v>0</v>
      </c>
      <c r="CY123" s="5">
        <v>685.92</v>
      </c>
      <c r="DA123" s="5">
        <v>0</v>
      </c>
      <c r="DB123" s="5">
        <v>0</v>
      </c>
      <c r="DC123" s="5">
        <v>0</v>
      </c>
      <c r="DD123" s="5">
        <v>0</v>
      </c>
      <c r="DE123" s="5">
        <v>0</v>
      </c>
      <c r="DF123" s="5">
        <v>0</v>
      </c>
      <c r="DJ123" s="5" t="s">
        <v>521</v>
      </c>
      <c r="DK123" s="5" t="s">
        <v>702</v>
      </c>
      <c r="DL123" s="5" t="s">
        <v>702</v>
      </c>
      <c r="DM123" s="5" t="s">
        <v>703</v>
      </c>
      <c r="DN123" s="5" t="s">
        <v>704</v>
      </c>
      <c r="DO123" s="5" t="s">
        <v>704</v>
      </c>
      <c r="DP123" s="5" t="s">
        <v>114</v>
      </c>
      <c r="DQ123" s="5" t="s">
        <v>524</v>
      </c>
      <c r="DR123" s="5" t="s">
        <v>387</v>
      </c>
      <c r="DS123" s="5" t="s">
        <v>705</v>
      </c>
      <c r="DU123" s="5" t="s">
        <v>15</v>
      </c>
      <c r="DV123" s="5" t="s">
        <v>452</v>
      </c>
      <c r="DW123" s="5" t="s">
        <v>382</v>
      </c>
      <c r="DZ123" s="5" t="s">
        <v>408</v>
      </c>
      <c r="EA123" s="5" t="s">
        <v>821</v>
      </c>
      <c r="EB123" s="5" t="s">
        <v>157</v>
      </c>
      <c r="EC123" s="5" t="s">
        <v>410</v>
      </c>
      <c r="ED123" s="5">
        <v>45292</v>
      </c>
      <c r="EF123" s="5" t="s">
        <v>825</v>
      </c>
    </row>
    <row r="124" spans="1:136" s="5" customFormat="1" x14ac:dyDescent="0.3">
      <c r="A124" s="9">
        <f t="shared" si="30"/>
        <v>123</v>
      </c>
      <c r="B124" s="5" t="s">
        <v>693</v>
      </c>
      <c r="C124" s="5" t="s">
        <v>203</v>
      </c>
      <c r="D124" s="5" t="s">
        <v>214</v>
      </c>
      <c r="E124" s="5" t="s">
        <v>162</v>
      </c>
      <c r="F124" s="20" t="str">
        <f t="shared" si="31"/>
        <v>Wall Furnace15.2 SEER2 Ductless Mini-Split Heat Pump (HSPF2 = 7.8)SFm</v>
      </c>
      <c r="G124" s="5">
        <f t="shared" si="26"/>
        <v>-393</v>
      </c>
      <c r="H124" s="5">
        <f t="shared" si="27"/>
        <v>64.2</v>
      </c>
      <c r="I124" s="5">
        <f t="shared" si="28"/>
        <v>15</v>
      </c>
      <c r="J124" s="132">
        <f t="shared" si="32"/>
        <v>2276.77</v>
      </c>
      <c r="K124" s="132">
        <f t="shared" si="29"/>
        <v>2777.05</v>
      </c>
      <c r="L124" s="15" t="s">
        <v>694</v>
      </c>
      <c r="M124" s="5" t="s">
        <v>157</v>
      </c>
      <c r="N124" s="5" t="s">
        <v>695</v>
      </c>
      <c r="O124" s="5" t="s">
        <v>818</v>
      </c>
      <c r="P124" s="5" t="s">
        <v>709</v>
      </c>
      <c r="R124" s="5" t="s">
        <v>824</v>
      </c>
      <c r="S124" s="5" t="s">
        <v>699</v>
      </c>
      <c r="T124" s="5" t="s">
        <v>699</v>
      </c>
      <c r="U124" s="5" t="s">
        <v>381</v>
      </c>
      <c r="V124" s="5" t="s">
        <v>382</v>
      </c>
      <c r="W124" s="5" t="s">
        <v>383</v>
      </c>
      <c r="X124" s="5" t="s">
        <v>162</v>
      </c>
      <c r="Y124" s="5" t="s">
        <v>384</v>
      </c>
      <c r="Z124" s="5" t="s">
        <v>125</v>
      </c>
      <c r="AA124" s="5" t="s">
        <v>512</v>
      </c>
      <c r="AB124" s="5" t="s">
        <v>386</v>
      </c>
      <c r="AC124" s="5" t="s">
        <v>387</v>
      </c>
      <c r="AD124" s="5" t="s">
        <v>387</v>
      </c>
      <c r="AE124" s="5" t="s">
        <v>820</v>
      </c>
      <c r="AF124" s="5" t="s">
        <v>574</v>
      </c>
      <c r="AG124" s="5" t="s">
        <v>203</v>
      </c>
      <c r="AH124" s="5" t="s">
        <v>516</v>
      </c>
      <c r="AI124" s="5" t="s">
        <v>387</v>
      </c>
      <c r="AJ124" s="5" t="s">
        <v>391</v>
      </c>
      <c r="AK124" s="5" t="s">
        <v>701</v>
      </c>
      <c r="AL124" s="5">
        <v>0</v>
      </c>
      <c r="AM124" s="5">
        <v>-393</v>
      </c>
      <c r="AN124" s="5">
        <v>64.2</v>
      </c>
      <c r="AO124" s="5">
        <v>0</v>
      </c>
      <c r="AP124" s="5">
        <v>0</v>
      </c>
      <c r="AQ124" s="5">
        <v>0</v>
      </c>
      <c r="AR124" s="5">
        <v>114.6</v>
      </c>
      <c r="AS124" s="5">
        <v>385.68</v>
      </c>
      <c r="AT124" s="5">
        <v>2276.77</v>
      </c>
      <c r="AU124" s="5">
        <v>1383.57</v>
      </c>
      <c r="AV124" s="5">
        <v>1393.48</v>
      </c>
      <c r="AW124" s="5">
        <v>0</v>
      </c>
      <c r="AX124" s="5">
        <v>0</v>
      </c>
      <c r="AY124" s="5">
        <v>0</v>
      </c>
      <c r="AZ124" s="5" t="s">
        <v>382</v>
      </c>
      <c r="BA124" s="5" t="s">
        <v>517</v>
      </c>
      <c r="BB124" s="5">
        <v>15</v>
      </c>
      <c r="BD124" s="5">
        <v>0</v>
      </c>
      <c r="BE124" s="5">
        <v>15</v>
      </c>
      <c r="BF124" s="5">
        <v>0</v>
      </c>
      <c r="BG124" s="5">
        <v>0</v>
      </c>
      <c r="BH124" s="5">
        <v>1680</v>
      </c>
      <c r="BI124" s="5">
        <v>120</v>
      </c>
      <c r="BJ124" s="5">
        <v>0</v>
      </c>
      <c r="BK124" s="5">
        <v>0</v>
      </c>
      <c r="BL124" s="5">
        <v>0</v>
      </c>
      <c r="BM124" s="5">
        <v>0</v>
      </c>
      <c r="BN124" s="5">
        <v>2070</v>
      </c>
      <c r="BO124" s="5">
        <v>55.6</v>
      </c>
      <c r="BP124" s="5" t="s">
        <v>395</v>
      </c>
      <c r="BQ124" s="5" t="s">
        <v>396</v>
      </c>
      <c r="BR124" s="5">
        <v>1</v>
      </c>
      <c r="BS124" s="5">
        <v>1</v>
      </c>
      <c r="BT124" s="5">
        <v>1</v>
      </c>
      <c r="BU124" s="5">
        <v>1</v>
      </c>
      <c r="BV124" s="5" t="s">
        <v>397</v>
      </c>
      <c r="BW124" s="5">
        <v>1</v>
      </c>
      <c r="BX124" s="5">
        <v>0</v>
      </c>
      <c r="BY124" s="5" t="s">
        <v>459</v>
      </c>
      <c r="BZ124" s="5" t="s">
        <v>399</v>
      </c>
      <c r="CA124" s="5">
        <v>0</v>
      </c>
      <c r="CB124" s="5">
        <v>685.92</v>
      </c>
      <c r="CC124" s="5">
        <v>0</v>
      </c>
      <c r="CD124" s="5">
        <v>0</v>
      </c>
      <c r="CF124" s="5">
        <v>0</v>
      </c>
      <c r="CL124" s="5" t="s">
        <v>389</v>
      </c>
      <c r="CM124" s="5" t="b">
        <v>0</v>
      </c>
      <c r="CN124" s="5" t="s">
        <v>400</v>
      </c>
      <c r="CO124" s="5" t="s">
        <v>401</v>
      </c>
      <c r="CP124" s="5">
        <v>0</v>
      </c>
      <c r="CQ124" s="5">
        <v>1233.26</v>
      </c>
      <c r="CR124" s="5">
        <v>3210</v>
      </c>
      <c r="CS124" s="5">
        <v>1017.98</v>
      </c>
      <c r="CT124" s="5">
        <v>0.38</v>
      </c>
      <c r="CU124" s="5">
        <v>1.21</v>
      </c>
      <c r="CV124" s="5">
        <v>215.28</v>
      </c>
      <c r="CW124" s="5">
        <v>0</v>
      </c>
      <c r="CX124" s="5">
        <v>0</v>
      </c>
      <c r="CY124" s="5">
        <v>685.92</v>
      </c>
      <c r="DA124" s="5">
        <v>0</v>
      </c>
      <c r="DB124" s="5">
        <v>0</v>
      </c>
      <c r="DC124" s="5">
        <v>0</v>
      </c>
      <c r="DD124" s="5">
        <v>0</v>
      </c>
      <c r="DE124" s="5">
        <v>0</v>
      </c>
      <c r="DF124" s="5">
        <v>0</v>
      </c>
      <c r="DJ124" s="5" t="s">
        <v>521</v>
      </c>
      <c r="DK124" s="5" t="s">
        <v>702</v>
      </c>
      <c r="DL124" s="5" t="s">
        <v>702</v>
      </c>
      <c r="DM124" s="5" t="s">
        <v>703</v>
      </c>
      <c r="DN124" s="5" t="s">
        <v>704</v>
      </c>
      <c r="DO124" s="5" t="s">
        <v>704</v>
      </c>
      <c r="DP124" s="5" t="s">
        <v>114</v>
      </c>
      <c r="DQ124" s="5" t="s">
        <v>524</v>
      </c>
      <c r="DR124" s="5" t="s">
        <v>387</v>
      </c>
      <c r="DS124" s="5" t="s">
        <v>705</v>
      </c>
      <c r="DU124" s="5" t="s">
        <v>15</v>
      </c>
      <c r="DV124" s="5" t="s">
        <v>452</v>
      </c>
      <c r="DW124" s="5" t="s">
        <v>382</v>
      </c>
      <c r="DZ124" s="5" t="s">
        <v>408</v>
      </c>
      <c r="EA124" s="5" t="s">
        <v>821</v>
      </c>
      <c r="EB124" s="5" t="s">
        <v>157</v>
      </c>
      <c r="EC124" s="5" t="s">
        <v>410</v>
      </c>
      <c r="ED124" s="5">
        <v>45292</v>
      </c>
      <c r="EF124" s="5" t="s">
        <v>826</v>
      </c>
    </row>
    <row r="125" spans="1:136" s="5" customFormat="1" x14ac:dyDescent="0.3">
      <c r="A125" s="9">
        <f t="shared" si="30"/>
        <v>124</v>
      </c>
      <c r="B125" s="5" t="s">
        <v>693</v>
      </c>
      <c r="C125" s="5" t="s">
        <v>205</v>
      </c>
      <c r="D125" s="5" t="s">
        <v>214</v>
      </c>
      <c r="E125" s="5" t="s">
        <v>166</v>
      </c>
      <c r="F125" s="20" t="str">
        <f t="shared" si="31"/>
        <v>Wall Furnace and Window AC15.2 SEER2 Ductless Mini-Split Heat Pump (HSPF2 = 7.8)MFm</v>
      </c>
      <c r="G125" s="5">
        <f t="shared" si="26"/>
        <v>-39.299999999999997</v>
      </c>
      <c r="H125" s="5">
        <f t="shared" si="27"/>
        <v>48.2</v>
      </c>
      <c r="I125" s="5">
        <f t="shared" si="28"/>
        <v>15</v>
      </c>
      <c r="J125" s="132">
        <f t="shared" si="32"/>
        <v>1556.98</v>
      </c>
      <c r="K125" s="132">
        <f t="shared" si="29"/>
        <v>2777.05</v>
      </c>
      <c r="L125" s="15" t="s">
        <v>694</v>
      </c>
      <c r="M125" s="5" t="s">
        <v>157</v>
      </c>
      <c r="N125" s="5" t="s">
        <v>695</v>
      </c>
      <c r="O125" s="5" t="s">
        <v>827</v>
      </c>
      <c r="P125" s="5" t="s">
        <v>713</v>
      </c>
      <c r="R125" s="5" t="s">
        <v>828</v>
      </c>
      <c r="S125" s="5" t="s">
        <v>715</v>
      </c>
      <c r="T125" s="5" t="s">
        <v>716</v>
      </c>
      <c r="U125" s="5" t="s">
        <v>381</v>
      </c>
      <c r="V125" s="5" t="s">
        <v>382</v>
      </c>
      <c r="W125" s="5" t="s">
        <v>383</v>
      </c>
      <c r="X125" s="5" t="s">
        <v>166</v>
      </c>
      <c r="Y125" s="5" t="s">
        <v>384</v>
      </c>
      <c r="Z125" s="5" t="s">
        <v>125</v>
      </c>
      <c r="AA125" s="5" t="s">
        <v>512</v>
      </c>
      <c r="AB125" s="5" t="s">
        <v>386</v>
      </c>
      <c r="AC125" s="5" t="s">
        <v>387</v>
      </c>
      <c r="AD125" s="5" t="s">
        <v>387</v>
      </c>
      <c r="AE125" s="5" t="s">
        <v>820</v>
      </c>
      <c r="AF125" s="5" t="s">
        <v>574</v>
      </c>
      <c r="AG125" s="5" t="s">
        <v>717</v>
      </c>
      <c r="AH125" s="5" t="s">
        <v>516</v>
      </c>
      <c r="AI125" s="5" t="s">
        <v>387</v>
      </c>
      <c r="AJ125" s="5" t="s">
        <v>391</v>
      </c>
      <c r="AK125" s="5" t="s">
        <v>701</v>
      </c>
      <c r="AL125" s="5">
        <v>0</v>
      </c>
      <c r="AM125" s="5">
        <v>-39.299999999999997</v>
      </c>
      <c r="AN125" s="5">
        <v>48.2</v>
      </c>
      <c r="AO125" s="5">
        <v>0</v>
      </c>
      <c r="AP125" s="5">
        <v>0</v>
      </c>
      <c r="AQ125" s="5">
        <v>0</v>
      </c>
      <c r="AR125" s="5">
        <v>298.41000000000003</v>
      </c>
      <c r="AS125" s="5">
        <v>921.66</v>
      </c>
      <c r="AT125" s="5">
        <v>1556.98</v>
      </c>
      <c r="AU125" s="5">
        <v>1383.57</v>
      </c>
      <c r="AV125" s="5">
        <v>1393.48</v>
      </c>
      <c r="AW125" s="5">
        <v>0</v>
      </c>
      <c r="AX125" s="5">
        <v>0</v>
      </c>
      <c r="AY125" s="5">
        <v>0</v>
      </c>
      <c r="AZ125" s="5" t="s">
        <v>382</v>
      </c>
      <c r="BA125" s="5" t="s">
        <v>517</v>
      </c>
      <c r="BB125" s="5">
        <v>15</v>
      </c>
      <c r="BD125" s="5">
        <v>0</v>
      </c>
      <c r="BE125" s="5">
        <v>15</v>
      </c>
      <c r="BF125" s="5">
        <v>0</v>
      </c>
      <c r="BG125" s="5">
        <v>0</v>
      </c>
      <c r="BH125" s="5">
        <v>2340</v>
      </c>
      <c r="BI125" s="5">
        <v>287</v>
      </c>
      <c r="BJ125" s="5">
        <v>0</v>
      </c>
      <c r="BK125" s="5">
        <v>0</v>
      </c>
      <c r="BL125" s="5">
        <v>0</v>
      </c>
      <c r="BM125" s="5">
        <v>0</v>
      </c>
      <c r="BN125" s="5">
        <v>2380</v>
      </c>
      <c r="BO125" s="5">
        <v>239</v>
      </c>
      <c r="BP125" s="5" t="s">
        <v>474</v>
      </c>
      <c r="BQ125" s="5" t="s">
        <v>396</v>
      </c>
      <c r="BR125" s="5">
        <v>1</v>
      </c>
      <c r="BS125" s="5">
        <v>1</v>
      </c>
      <c r="BT125" s="5">
        <v>1</v>
      </c>
      <c r="BU125" s="5">
        <v>1</v>
      </c>
      <c r="BV125" s="5" t="s">
        <v>397</v>
      </c>
      <c r="BW125" s="5">
        <v>1</v>
      </c>
      <c r="BX125" s="5">
        <v>0</v>
      </c>
      <c r="BY125" s="5" t="s">
        <v>459</v>
      </c>
      <c r="BZ125" s="5" t="s">
        <v>399</v>
      </c>
      <c r="CA125" s="5">
        <v>0</v>
      </c>
      <c r="CB125" s="5">
        <v>470.37</v>
      </c>
      <c r="CC125" s="5">
        <v>0</v>
      </c>
      <c r="CD125" s="5">
        <v>0</v>
      </c>
      <c r="CF125" s="5">
        <v>0</v>
      </c>
      <c r="CL125" s="5" t="s">
        <v>389</v>
      </c>
      <c r="CM125" s="5" t="b">
        <v>0</v>
      </c>
      <c r="CN125" s="5" t="s">
        <v>400</v>
      </c>
      <c r="CO125" s="5" t="s">
        <v>401</v>
      </c>
      <c r="CP125" s="5">
        <v>0</v>
      </c>
      <c r="CQ125" s="5">
        <v>925.91</v>
      </c>
      <c r="CR125" s="5">
        <v>2002.59</v>
      </c>
      <c r="CS125" s="5">
        <v>503.58</v>
      </c>
      <c r="CT125" s="5">
        <v>0.46</v>
      </c>
      <c r="CU125" s="5">
        <v>1.84</v>
      </c>
      <c r="CV125" s="5">
        <v>422.33</v>
      </c>
      <c r="CW125" s="5">
        <v>0</v>
      </c>
      <c r="CX125" s="5">
        <v>0</v>
      </c>
      <c r="CY125" s="5">
        <v>470.37</v>
      </c>
      <c r="DA125" s="5">
        <v>0</v>
      </c>
      <c r="DB125" s="5">
        <v>0</v>
      </c>
      <c r="DC125" s="5">
        <v>0</v>
      </c>
      <c r="DD125" s="5">
        <v>0</v>
      </c>
      <c r="DE125" s="5">
        <v>0</v>
      </c>
      <c r="DF125" s="5">
        <v>0</v>
      </c>
      <c r="DJ125" s="5" t="s">
        <v>521</v>
      </c>
      <c r="DK125" s="5" t="s">
        <v>702</v>
      </c>
      <c r="DL125" s="5" t="s">
        <v>702</v>
      </c>
      <c r="DM125" s="5" t="s">
        <v>703</v>
      </c>
      <c r="DN125" s="5" t="s">
        <v>704</v>
      </c>
      <c r="DO125" s="5" t="s">
        <v>704</v>
      </c>
      <c r="DP125" s="5" t="s">
        <v>114</v>
      </c>
      <c r="DQ125" s="5" t="s">
        <v>524</v>
      </c>
      <c r="DR125" s="5" t="s">
        <v>387</v>
      </c>
      <c r="DS125" s="5" t="s">
        <v>705</v>
      </c>
      <c r="DU125" s="5" t="s">
        <v>15</v>
      </c>
      <c r="DV125" s="5" t="s">
        <v>452</v>
      </c>
      <c r="DW125" s="5" t="s">
        <v>382</v>
      </c>
      <c r="DZ125" s="5" t="s">
        <v>408</v>
      </c>
      <c r="EA125" s="5" t="s">
        <v>829</v>
      </c>
      <c r="EB125" s="5" t="s">
        <v>157</v>
      </c>
      <c r="EC125" s="5" t="s">
        <v>410</v>
      </c>
      <c r="ED125" s="5">
        <v>45292</v>
      </c>
      <c r="EF125" s="5" t="s">
        <v>830</v>
      </c>
    </row>
    <row r="126" spans="1:136" s="5" customFormat="1" x14ac:dyDescent="0.3">
      <c r="A126" s="9">
        <f t="shared" si="30"/>
        <v>125</v>
      </c>
      <c r="B126" s="5" t="s">
        <v>693</v>
      </c>
      <c r="C126" s="5" t="s">
        <v>205</v>
      </c>
      <c r="D126" s="5" t="s">
        <v>214</v>
      </c>
      <c r="E126" s="5" t="s">
        <v>166</v>
      </c>
      <c r="F126" s="20" t="str">
        <f t="shared" si="31"/>
        <v>Wall Furnace and Window AC15.2 SEER2 Ductless Mini-Split Heat Pump (HSPF2 = 7.8)MFm</v>
      </c>
      <c r="G126" s="5">
        <f t="shared" si="26"/>
        <v>-39.299999999999997</v>
      </c>
      <c r="H126" s="5">
        <f t="shared" si="27"/>
        <v>48.2</v>
      </c>
      <c r="I126" s="5">
        <f t="shared" si="28"/>
        <v>15</v>
      </c>
      <c r="J126" s="132">
        <f t="shared" si="32"/>
        <v>1556.98</v>
      </c>
      <c r="K126" s="132">
        <f t="shared" si="29"/>
        <v>2777.05</v>
      </c>
      <c r="L126" s="15" t="s">
        <v>694</v>
      </c>
      <c r="M126" s="5" t="s">
        <v>157</v>
      </c>
      <c r="N126" s="5" t="s">
        <v>695</v>
      </c>
      <c r="O126" s="5" t="s">
        <v>827</v>
      </c>
      <c r="P126" s="5" t="s">
        <v>713</v>
      </c>
      <c r="R126" s="5" t="s">
        <v>828</v>
      </c>
      <c r="S126" s="5" t="s">
        <v>715</v>
      </c>
      <c r="T126" s="5" t="s">
        <v>716</v>
      </c>
      <c r="U126" s="5" t="s">
        <v>381</v>
      </c>
      <c r="V126" s="5" t="s">
        <v>382</v>
      </c>
      <c r="W126" s="5" t="s">
        <v>383</v>
      </c>
      <c r="X126" s="5" t="s">
        <v>166</v>
      </c>
      <c r="Y126" s="5" t="s">
        <v>384</v>
      </c>
      <c r="Z126" s="5" t="s">
        <v>125</v>
      </c>
      <c r="AA126" s="5" t="s">
        <v>512</v>
      </c>
      <c r="AB126" s="5" t="s">
        <v>386</v>
      </c>
      <c r="AC126" s="5" t="s">
        <v>387</v>
      </c>
      <c r="AD126" s="5" t="s">
        <v>387</v>
      </c>
      <c r="AE126" s="5" t="s">
        <v>820</v>
      </c>
      <c r="AF126" s="5" t="s">
        <v>574</v>
      </c>
      <c r="AG126" s="5" t="s">
        <v>717</v>
      </c>
      <c r="AH126" s="5" t="s">
        <v>516</v>
      </c>
      <c r="AI126" s="5" t="s">
        <v>387</v>
      </c>
      <c r="AJ126" s="5" t="s">
        <v>391</v>
      </c>
      <c r="AK126" s="5" t="s">
        <v>701</v>
      </c>
      <c r="AL126" s="5">
        <v>0</v>
      </c>
      <c r="AM126" s="5">
        <v>-39.299999999999997</v>
      </c>
      <c r="AN126" s="5">
        <v>48.2</v>
      </c>
      <c r="AO126" s="5">
        <v>0</v>
      </c>
      <c r="AP126" s="5">
        <v>0</v>
      </c>
      <c r="AQ126" s="5">
        <v>0</v>
      </c>
      <c r="AR126" s="5">
        <v>298.41000000000003</v>
      </c>
      <c r="AS126" s="5">
        <v>921.66</v>
      </c>
      <c r="AT126" s="5">
        <v>1556.98</v>
      </c>
      <c r="AU126" s="5">
        <v>1383.57</v>
      </c>
      <c r="AV126" s="5">
        <v>1393.48</v>
      </c>
      <c r="AW126" s="5">
        <v>0</v>
      </c>
      <c r="AX126" s="5">
        <v>0</v>
      </c>
      <c r="AY126" s="5">
        <v>0</v>
      </c>
      <c r="AZ126" s="5" t="s">
        <v>382</v>
      </c>
      <c r="BA126" s="5" t="s">
        <v>517</v>
      </c>
      <c r="BB126" s="5">
        <v>15</v>
      </c>
      <c r="BD126" s="5">
        <v>0</v>
      </c>
      <c r="BE126" s="5">
        <v>15</v>
      </c>
      <c r="BF126" s="5">
        <v>0</v>
      </c>
      <c r="BG126" s="5">
        <v>0</v>
      </c>
      <c r="BH126" s="5">
        <v>2340</v>
      </c>
      <c r="BI126" s="5">
        <v>287</v>
      </c>
      <c r="BJ126" s="5">
        <v>0</v>
      </c>
      <c r="BK126" s="5">
        <v>0</v>
      </c>
      <c r="BL126" s="5">
        <v>0</v>
      </c>
      <c r="BM126" s="5">
        <v>0</v>
      </c>
      <c r="BN126" s="5">
        <v>2380</v>
      </c>
      <c r="BO126" s="5">
        <v>239</v>
      </c>
      <c r="BP126" s="5" t="s">
        <v>395</v>
      </c>
      <c r="BQ126" s="5" t="s">
        <v>396</v>
      </c>
      <c r="BR126" s="5">
        <v>1</v>
      </c>
      <c r="BS126" s="5">
        <v>1</v>
      </c>
      <c r="BT126" s="5">
        <v>1</v>
      </c>
      <c r="BU126" s="5">
        <v>1</v>
      </c>
      <c r="BV126" s="5" t="s">
        <v>397</v>
      </c>
      <c r="BW126" s="5">
        <v>1</v>
      </c>
      <c r="BX126" s="5">
        <v>0</v>
      </c>
      <c r="BY126" s="5" t="s">
        <v>459</v>
      </c>
      <c r="BZ126" s="5" t="s">
        <v>399</v>
      </c>
      <c r="CA126" s="5">
        <v>0</v>
      </c>
      <c r="CB126" s="5">
        <v>470.37</v>
      </c>
      <c r="CC126" s="5">
        <v>0</v>
      </c>
      <c r="CD126" s="5">
        <v>0</v>
      </c>
      <c r="CF126" s="5">
        <v>0</v>
      </c>
      <c r="CL126" s="5" t="s">
        <v>389</v>
      </c>
      <c r="CM126" s="5" t="b">
        <v>0</v>
      </c>
      <c r="CN126" s="5" t="s">
        <v>400</v>
      </c>
      <c r="CO126" s="5" t="s">
        <v>401</v>
      </c>
      <c r="CP126" s="5">
        <v>0</v>
      </c>
      <c r="CQ126" s="5">
        <v>925.91</v>
      </c>
      <c r="CR126" s="5">
        <v>2002.59</v>
      </c>
      <c r="CS126" s="5">
        <v>503.58</v>
      </c>
      <c r="CT126" s="5">
        <v>0.46</v>
      </c>
      <c r="CU126" s="5">
        <v>1.84</v>
      </c>
      <c r="CV126" s="5">
        <v>422.33</v>
      </c>
      <c r="CW126" s="5">
        <v>0</v>
      </c>
      <c r="CX126" s="5">
        <v>0</v>
      </c>
      <c r="CY126" s="5">
        <v>470.37</v>
      </c>
      <c r="DA126" s="5">
        <v>0</v>
      </c>
      <c r="DB126" s="5">
        <v>0</v>
      </c>
      <c r="DC126" s="5">
        <v>0</v>
      </c>
      <c r="DD126" s="5">
        <v>0</v>
      </c>
      <c r="DE126" s="5">
        <v>0</v>
      </c>
      <c r="DF126" s="5">
        <v>0</v>
      </c>
      <c r="DJ126" s="5" t="s">
        <v>521</v>
      </c>
      <c r="DK126" s="5" t="s">
        <v>702</v>
      </c>
      <c r="DL126" s="5" t="s">
        <v>702</v>
      </c>
      <c r="DM126" s="5" t="s">
        <v>703</v>
      </c>
      <c r="DN126" s="5" t="s">
        <v>704</v>
      </c>
      <c r="DO126" s="5" t="s">
        <v>704</v>
      </c>
      <c r="DP126" s="5" t="s">
        <v>114</v>
      </c>
      <c r="DQ126" s="5" t="s">
        <v>524</v>
      </c>
      <c r="DR126" s="5" t="s">
        <v>387</v>
      </c>
      <c r="DS126" s="5" t="s">
        <v>705</v>
      </c>
      <c r="DU126" s="5" t="s">
        <v>15</v>
      </c>
      <c r="DV126" s="5" t="s">
        <v>452</v>
      </c>
      <c r="DW126" s="5" t="s">
        <v>382</v>
      </c>
      <c r="DZ126" s="5" t="s">
        <v>408</v>
      </c>
      <c r="EA126" s="5" t="s">
        <v>829</v>
      </c>
      <c r="EB126" s="5" t="s">
        <v>157</v>
      </c>
      <c r="EC126" s="5" t="s">
        <v>410</v>
      </c>
      <c r="ED126" s="5">
        <v>45292</v>
      </c>
      <c r="EF126" s="5" t="s">
        <v>831</v>
      </c>
    </row>
    <row r="127" spans="1:136" s="5" customFormat="1" x14ac:dyDescent="0.3">
      <c r="A127" s="9">
        <f t="shared" si="30"/>
        <v>126</v>
      </c>
      <c r="B127" s="5" t="s">
        <v>693</v>
      </c>
      <c r="C127" s="5" t="s">
        <v>205</v>
      </c>
      <c r="D127" s="5" t="s">
        <v>214</v>
      </c>
      <c r="E127" s="5" t="s">
        <v>162</v>
      </c>
      <c r="F127" s="20" t="str">
        <f t="shared" si="31"/>
        <v>Wall Furnace and Window AC15.2 SEER2 Ductless Mini-Split Heat Pump (HSPF2 = 7.8)SFm</v>
      </c>
      <c r="G127" s="5">
        <f t="shared" si="26"/>
        <v>-166</v>
      </c>
      <c r="H127" s="5">
        <f t="shared" si="27"/>
        <v>64.3</v>
      </c>
      <c r="I127" s="5">
        <f t="shared" si="28"/>
        <v>15</v>
      </c>
      <c r="J127" s="132">
        <f t="shared" si="32"/>
        <v>1556.98</v>
      </c>
      <c r="K127" s="132">
        <f t="shared" si="29"/>
        <v>2777.05</v>
      </c>
      <c r="L127" s="15" t="s">
        <v>694</v>
      </c>
      <c r="M127" s="5" t="s">
        <v>157</v>
      </c>
      <c r="N127" s="5" t="s">
        <v>695</v>
      </c>
      <c r="O127" s="5" t="s">
        <v>827</v>
      </c>
      <c r="P127" s="5" t="s">
        <v>721</v>
      </c>
      <c r="R127" s="5" t="s">
        <v>832</v>
      </c>
      <c r="S127" s="5" t="s">
        <v>715</v>
      </c>
      <c r="T127" s="5" t="s">
        <v>716</v>
      </c>
      <c r="U127" s="5" t="s">
        <v>381</v>
      </c>
      <c r="V127" s="5" t="s">
        <v>382</v>
      </c>
      <c r="W127" s="5" t="s">
        <v>383</v>
      </c>
      <c r="X127" s="5" t="s">
        <v>162</v>
      </c>
      <c r="Y127" s="5" t="s">
        <v>384</v>
      </c>
      <c r="Z127" s="5" t="s">
        <v>125</v>
      </c>
      <c r="AA127" s="5" t="s">
        <v>512</v>
      </c>
      <c r="AB127" s="5" t="s">
        <v>386</v>
      </c>
      <c r="AC127" s="5" t="s">
        <v>387</v>
      </c>
      <c r="AD127" s="5" t="s">
        <v>387</v>
      </c>
      <c r="AE127" s="5" t="s">
        <v>820</v>
      </c>
      <c r="AF127" s="5" t="s">
        <v>574</v>
      </c>
      <c r="AG127" s="5" t="s">
        <v>717</v>
      </c>
      <c r="AH127" s="5" t="s">
        <v>516</v>
      </c>
      <c r="AI127" s="5" t="s">
        <v>387</v>
      </c>
      <c r="AJ127" s="5" t="s">
        <v>391</v>
      </c>
      <c r="AK127" s="5" t="s">
        <v>701</v>
      </c>
      <c r="AL127" s="5">
        <v>0</v>
      </c>
      <c r="AM127" s="5">
        <v>-166</v>
      </c>
      <c r="AN127" s="5">
        <v>64.3</v>
      </c>
      <c r="AO127" s="5">
        <v>0</v>
      </c>
      <c r="AP127" s="5">
        <v>0</v>
      </c>
      <c r="AQ127" s="5">
        <v>0</v>
      </c>
      <c r="AR127" s="5">
        <v>298.41000000000003</v>
      </c>
      <c r="AS127" s="5">
        <v>921.66</v>
      </c>
      <c r="AT127" s="5">
        <v>1556.98</v>
      </c>
      <c r="AU127" s="5">
        <v>1383.57</v>
      </c>
      <c r="AV127" s="5">
        <v>1393.48</v>
      </c>
      <c r="AW127" s="5">
        <v>0</v>
      </c>
      <c r="AX127" s="5">
        <v>0</v>
      </c>
      <c r="AY127" s="5">
        <v>0</v>
      </c>
      <c r="AZ127" s="5" t="s">
        <v>382</v>
      </c>
      <c r="BA127" s="5" t="s">
        <v>517</v>
      </c>
      <c r="BB127" s="5">
        <v>15</v>
      </c>
      <c r="BD127" s="5">
        <v>0</v>
      </c>
      <c r="BE127" s="5">
        <v>15</v>
      </c>
      <c r="BF127" s="5">
        <v>0</v>
      </c>
      <c r="BG127" s="5">
        <v>0</v>
      </c>
      <c r="BH127" s="5">
        <v>1910</v>
      </c>
      <c r="BI127" s="5">
        <v>120</v>
      </c>
      <c r="BJ127" s="5">
        <v>0</v>
      </c>
      <c r="BK127" s="5">
        <v>0</v>
      </c>
      <c r="BL127" s="5">
        <v>0</v>
      </c>
      <c r="BM127" s="5">
        <v>0</v>
      </c>
      <c r="BN127" s="5">
        <v>2070</v>
      </c>
      <c r="BO127" s="5">
        <v>55.6</v>
      </c>
      <c r="BP127" s="5" t="s">
        <v>474</v>
      </c>
      <c r="BQ127" s="5" t="s">
        <v>396</v>
      </c>
      <c r="BR127" s="5">
        <v>1</v>
      </c>
      <c r="BS127" s="5">
        <v>1</v>
      </c>
      <c r="BT127" s="5">
        <v>1</v>
      </c>
      <c r="BU127" s="5">
        <v>1</v>
      </c>
      <c r="BV127" s="5" t="s">
        <v>397</v>
      </c>
      <c r="BW127" s="5">
        <v>1</v>
      </c>
      <c r="BX127" s="5">
        <v>0</v>
      </c>
      <c r="BY127" s="5" t="s">
        <v>459</v>
      </c>
      <c r="BZ127" s="5" t="s">
        <v>399</v>
      </c>
      <c r="CA127" s="5">
        <v>0</v>
      </c>
      <c r="CB127" s="5">
        <v>470.37</v>
      </c>
      <c r="CC127" s="5">
        <v>0</v>
      </c>
      <c r="CD127" s="5">
        <v>0</v>
      </c>
      <c r="CF127" s="5">
        <v>0</v>
      </c>
      <c r="CL127" s="5" t="s">
        <v>389</v>
      </c>
      <c r="CM127" s="5" t="b">
        <v>0</v>
      </c>
      <c r="CN127" s="5" t="s">
        <v>400</v>
      </c>
      <c r="CO127" s="5" t="s">
        <v>401</v>
      </c>
      <c r="CP127" s="5">
        <v>0</v>
      </c>
      <c r="CQ127" s="5">
        <v>1235.18</v>
      </c>
      <c r="CR127" s="5">
        <v>2109.65</v>
      </c>
      <c r="CS127" s="5">
        <v>610.63</v>
      </c>
      <c r="CT127" s="5">
        <v>0.59</v>
      </c>
      <c r="CU127" s="5">
        <v>2.02</v>
      </c>
      <c r="CV127" s="5">
        <v>624.54999999999995</v>
      </c>
      <c r="CW127" s="5">
        <v>0</v>
      </c>
      <c r="CX127" s="5">
        <v>0</v>
      </c>
      <c r="CY127" s="5">
        <v>470.37</v>
      </c>
      <c r="DA127" s="5">
        <v>0</v>
      </c>
      <c r="DB127" s="5">
        <v>0</v>
      </c>
      <c r="DC127" s="5">
        <v>0</v>
      </c>
      <c r="DD127" s="5">
        <v>0</v>
      </c>
      <c r="DE127" s="5">
        <v>0</v>
      </c>
      <c r="DF127" s="5">
        <v>0</v>
      </c>
      <c r="DJ127" s="5" t="s">
        <v>521</v>
      </c>
      <c r="DK127" s="5" t="s">
        <v>702</v>
      </c>
      <c r="DL127" s="5" t="s">
        <v>702</v>
      </c>
      <c r="DM127" s="5" t="s">
        <v>703</v>
      </c>
      <c r="DN127" s="5" t="s">
        <v>704</v>
      </c>
      <c r="DO127" s="5" t="s">
        <v>704</v>
      </c>
      <c r="DP127" s="5" t="s">
        <v>114</v>
      </c>
      <c r="DQ127" s="5" t="s">
        <v>524</v>
      </c>
      <c r="DR127" s="5" t="s">
        <v>387</v>
      </c>
      <c r="DS127" s="5" t="s">
        <v>705</v>
      </c>
      <c r="DU127" s="5" t="s">
        <v>15</v>
      </c>
      <c r="DV127" s="5" t="s">
        <v>452</v>
      </c>
      <c r="DW127" s="5" t="s">
        <v>382</v>
      </c>
      <c r="DZ127" s="5" t="s">
        <v>408</v>
      </c>
      <c r="EA127" s="5" t="s">
        <v>829</v>
      </c>
      <c r="EB127" s="5" t="s">
        <v>157</v>
      </c>
      <c r="EC127" s="5" t="s">
        <v>410</v>
      </c>
      <c r="ED127" s="5">
        <v>45292</v>
      </c>
      <c r="EF127" s="5" t="s">
        <v>833</v>
      </c>
    </row>
    <row r="128" spans="1:136" s="5" customFormat="1" x14ac:dyDescent="0.3">
      <c r="A128" s="9">
        <f t="shared" si="30"/>
        <v>127</v>
      </c>
      <c r="B128" s="5" t="s">
        <v>693</v>
      </c>
      <c r="C128" s="5" t="s">
        <v>205</v>
      </c>
      <c r="D128" s="5" t="s">
        <v>214</v>
      </c>
      <c r="E128" s="5" t="s">
        <v>162</v>
      </c>
      <c r="F128" s="20" t="str">
        <f t="shared" si="31"/>
        <v>Wall Furnace and Window AC15.2 SEER2 Ductless Mini-Split Heat Pump (HSPF2 = 7.8)SFm</v>
      </c>
      <c r="G128" s="5">
        <f t="shared" si="26"/>
        <v>-166</v>
      </c>
      <c r="H128" s="5">
        <f t="shared" si="27"/>
        <v>64.3</v>
      </c>
      <c r="I128" s="5">
        <f t="shared" si="28"/>
        <v>15</v>
      </c>
      <c r="J128" s="132">
        <f t="shared" si="32"/>
        <v>1556.98</v>
      </c>
      <c r="K128" s="132">
        <f t="shared" si="29"/>
        <v>2777.05</v>
      </c>
      <c r="L128" s="15" t="s">
        <v>694</v>
      </c>
      <c r="M128" s="5" t="s">
        <v>157</v>
      </c>
      <c r="N128" s="5" t="s">
        <v>695</v>
      </c>
      <c r="O128" s="5" t="s">
        <v>827</v>
      </c>
      <c r="P128" s="5" t="s">
        <v>721</v>
      </c>
      <c r="R128" s="5" t="s">
        <v>832</v>
      </c>
      <c r="S128" s="5" t="s">
        <v>715</v>
      </c>
      <c r="T128" s="5" t="s">
        <v>716</v>
      </c>
      <c r="U128" s="5" t="s">
        <v>381</v>
      </c>
      <c r="V128" s="5" t="s">
        <v>382</v>
      </c>
      <c r="W128" s="5" t="s">
        <v>383</v>
      </c>
      <c r="X128" s="5" t="s">
        <v>162</v>
      </c>
      <c r="Y128" s="5" t="s">
        <v>384</v>
      </c>
      <c r="Z128" s="5" t="s">
        <v>125</v>
      </c>
      <c r="AA128" s="5" t="s">
        <v>512</v>
      </c>
      <c r="AB128" s="5" t="s">
        <v>386</v>
      </c>
      <c r="AC128" s="5" t="s">
        <v>387</v>
      </c>
      <c r="AD128" s="5" t="s">
        <v>387</v>
      </c>
      <c r="AE128" s="5" t="s">
        <v>820</v>
      </c>
      <c r="AF128" s="5" t="s">
        <v>574</v>
      </c>
      <c r="AG128" s="5" t="s">
        <v>717</v>
      </c>
      <c r="AH128" s="5" t="s">
        <v>516</v>
      </c>
      <c r="AI128" s="5" t="s">
        <v>387</v>
      </c>
      <c r="AJ128" s="5" t="s">
        <v>391</v>
      </c>
      <c r="AK128" s="5" t="s">
        <v>701</v>
      </c>
      <c r="AL128" s="5">
        <v>0</v>
      </c>
      <c r="AM128" s="5">
        <v>-166</v>
      </c>
      <c r="AN128" s="5">
        <v>64.3</v>
      </c>
      <c r="AO128" s="5">
        <v>0</v>
      </c>
      <c r="AP128" s="5">
        <v>0</v>
      </c>
      <c r="AQ128" s="5">
        <v>0</v>
      </c>
      <c r="AR128" s="5">
        <v>298.41000000000003</v>
      </c>
      <c r="AS128" s="5">
        <v>921.66</v>
      </c>
      <c r="AT128" s="5">
        <v>1556.98</v>
      </c>
      <c r="AU128" s="5">
        <v>1383.57</v>
      </c>
      <c r="AV128" s="5">
        <v>1393.48</v>
      </c>
      <c r="AW128" s="5">
        <v>0</v>
      </c>
      <c r="AX128" s="5">
        <v>0</v>
      </c>
      <c r="AY128" s="5">
        <v>0</v>
      </c>
      <c r="AZ128" s="5" t="s">
        <v>382</v>
      </c>
      <c r="BA128" s="5" t="s">
        <v>517</v>
      </c>
      <c r="BB128" s="5">
        <v>15</v>
      </c>
      <c r="BD128" s="5">
        <v>0</v>
      </c>
      <c r="BE128" s="5">
        <v>15</v>
      </c>
      <c r="BF128" s="5">
        <v>0</v>
      </c>
      <c r="BG128" s="5">
        <v>0</v>
      </c>
      <c r="BH128" s="5">
        <v>1910</v>
      </c>
      <c r="BI128" s="5">
        <v>120</v>
      </c>
      <c r="BJ128" s="5">
        <v>0</v>
      </c>
      <c r="BK128" s="5">
        <v>0</v>
      </c>
      <c r="BL128" s="5">
        <v>0</v>
      </c>
      <c r="BM128" s="5">
        <v>0</v>
      </c>
      <c r="BN128" s="5">
        <v>2070</v>
      </c>
      <c r="BO128" s="5">
        <v>55.6</v>
      </c>
      <c r="BP128" s="5" t="s">
        <v>395</v>
      </c>
      <c r="BQ128" s="5" t="s">
        <v>396</v>
      </c>
      <c r="BR128" s="5">
        <v>1</v>
      </c>
      <c r="BS128" s="5">
        <v>1</v>
      </c>
      <c r="BT128" s="5">
        <v>1</v>
      </c>
      <c r="BU128" s="5">
        <v>1</v>
      </c>
      <c r="BV128" s="5" t="s">
        <v>397</v>
      </c>
      <c r="BW128" s="5">
        <v>1</v>
      </c>
      <c r="BX128" s="5">
        <v>0</v>
      </c>
      <c r="BY128" s="5" t="s">
        <v>459</v>
      </c>
      <c r="BZ128" s="5" t="s">
        <v>399</v>
      </c>
      <c r="CA128" s="5">
        <v>0</v>
      </c>
      <c r="CB128" s="5">
        <v>470.37</v>
      </c>
      <c r="CC128" s="5">
        <v>0</v>
      </c>
      <c r="CD128" s="5">
        <v>0</v>
      </c>
      <c r="CF128" s="5">
        <v>0</v>
      </c>
      <c r="CL128" s="5" t="s">
        <v>389</v>
      </c>
      <c r="CM128" s="5" t="b">
        <v>0</v>
      </c>
      <c r="CN128" s="5" t="s">
        <v>400</v>
      </c>
      <c r="CO128" s="5" t="s">
        <v>401</v>
      </c>
      <c r="CP128" s="5">
        <v>0</v>
      </c>
      <c r="CQ128" s="5">
        <v>1235.18</v>
      </c>
      <c r="CR128" s="5">
        <v>2109.65</v>
      </c>
      <c r="CS128" s="5">
        <v>610.63</v>
      </c>
      <c r="CT128" s="5">
        <v>0.59</v>
      </c>
      <c r="CU128" s="5">
        <v>2.02</v>
      </c>
      <c r="CV128" s="5">
        <v>624.54999999999995</v>
      </c>
      <c r="CW128" s="5">
        <v>0</v>
      </c>
      <c r="CX128" s="5">
        <v>0</v>
      </c>
      <c r="CY128" s="5">
        <v>470.37</v>
      </c>
      <c r="DA128" s="5">
        <v>0</v>
      </c>
      <c r="DB128" s="5">
        <v>0</v>
      </c>
      <c r="DC128" s="5">
        <v>0</v>
      </c>
      <c r="DD128" s="5">
        <v>0</v>
      </c>
      <c r="DE128" s="5">
        <v>0</v>
      </c>
      <c r="DF128" s="5">
        <v>0</v>
      </c>
      <c r="DJ128" s="5" t="s">
        <v>521</v>
      </c>
      <c r="DK128" s="5" t="s">
        <v>702</v>
      </c>
      <c r="DL128" s="5" t="s">
        <v>702</v>
      </c>
      <c r="DM128" s="5" t="s">
        <v>703</v>
      </c>
      <c r="DN128" s="5" t="s">
        <v>704</v>
      </c>
      <c r="DO128" s="5" t="s">
        <v>704</v>
      </c>
      <c r="DP128" s="5" t="s">
        <v>114</v>
      </c>
      <c r="DQ128" s="5" t="s">
        <v>524</v>
      </c>
      <c r="DR128" s="5" t="s">
        <v>387</v>
      </c>
      <c r="DS128" s="5" t="s">
        <v>705</v>
      </c>
      <c r="DU128" s="5" t="s">
        <v>15</v>
      </c>
      <c r="DV128" s="5" t="s">
        <v>452</v>
      </c>
      <c r="DW128" s="5" t="s">
        <v>382</v>
      </c>
      <c r="DZ128" s="5" t="s">
        <v>408</v>
      </c>
      <c r="EA128" s="5" t="s">
        <v>829</v>
      </c>
      <c r="EB128" s="5" t="s">
        <v>157</v>
      </c>
      <c r="EC128" s="5" t="s">
        <v>410</v>
      </c>
      <c r="ED128" s="5">
        <v>45292</v>
      </c>
      <c r="EF128" s="5" t="s">
        <v>834</v>
      </c>
    </row>
    <row r="129" spans="1:136" s="5" customFormat="1" x14ac:dyDescent="0.3">
      <c r="A129" s="9">
        <f t="shared" si="30"/>
        <v>128</v>
      </c>
      <c r="B129" s="5" t="s">
        <v>693</v>
      </c>
      <c r="C129" s="5" t="s">
        <v>203</v>
      </c>
      <c r="D129" s="5" t="s">
        <v>216</v>
      </c>
      <c r="E129" s="5" t="s">
        <v>166</v>
      </c>
      <c r="F129" s="20" t="str">
        <f t="shared" ref="F129:F160" si="33">_xlfn.CONCAT(C129:E129)</f>
        <v>Wall Furnace16 SEER2 Ductless Mini-Split Heat Pump (HSPF2 = 8.1)MFm</v>
      </c>
      <c r="G129" s="5">
        <f t="shared" si="26"/>
        <v>-358</v>
      </c>
      <c r="H129" s="5">
        <f t="shared" si="27"/>
        <v>53.8</v>
      </c>
      <c r="I129" s="5">
        <f t="shared" si="28"/>
        <v>15</v>
      </c>
      <c r="J129" s="132">
        <f t="shared" ref="J129:J160" si="34">INDEX(L129:EI129,MATCH("Measure Total Cost 1st Baseline",$L$64:$EI$64,0))</f>
        <v>2373.0300000000002</v>
      </c>
      <c r="K129" s="132">
        <f t="shared" si="29"/>
        <v>2873.31</v>
      </c>
      <c r="L129" s="15" t="s">
        <v>694</v>
      </c>
      <c r="M129" s="5" t="s">
        <v>157</v>
      </c>
      <c r="N129" s="5" t="s">
        <v>695</v>
      </c>
      <c r="O129" s="5" t="s">
        <v>625</v>
      </c>
      <c r="P129" s="5" t="s">
        <v>697</v>
      </c>
      <c r="R129" s="5" t="s">
        <v>835</v>
      </c>
      <c r="S129" s="5" t="s">
        <v>699</v>
      </c>
      <c r="T129" s="5" t="s">
        <v>699</v>
      </c>
      <c r="U129" s="5" t="s">
        <v>381</v>
      </c>
      <c r="V129" s="5" t="s">
        <v>382</v>
      </c>
      <c r="W129" s="5" t="s">
        <v>383</v>
      </c>
      <c r="X129" s="5" t="s">
        <v>166</v>
      </c>
      <c r="Y129" s="5" t="s">
        <v>384</v>
      </c>
      <c r="Z129" s="5" t="s">
        <v>125</v>
      </c>
      <c r="AA129" s="5" t="s">
        <v>512</v>
      </c>
      <c r="AB129" s="5" t="s">
        <v>386</v>
      </c>
      <c r="AC129" s="5" t="s">
        <v>387</v>
      </c>
      <c r="AD129" s="5" t="s">
        <v>387</v>
      </c>
      <c r="AE129" s="5" t="s">
        <v>820</v>
      </c>
      <c r="AF129" s="5" t="s">
        <v>836</v>
      </c>
      <c r="AG129" s="5" t="s">
        <v>203</v>
      </c>
      <c r="AH129" s="5" t="s">
        <v>516</v>
      </c>
      <c r="AI129" s="5" t="s">
        <v>387</v>
      </c>
      <c r="AJ129" s="5" t="s">
        <v>391</v>
      </c>
      <c r="AK129" s="5" t="s">
        <v>701</v>
      </c>
      <c r="AL129" s="5">
        <v>0</v>
      </c>
      <c r="AM129" s="5">
        <v>-358</v>
      </c>
      <c r="AN129" s="5">
        <v>53.8</v>
      </c>
      <c r="AO129" s="5">
        <v>0</v>
      </c>
      <c r="AP129" s="5">
        <v>0</v>
      </c>
      <c r="AQ129" s="5">
        <v>0</v>
      </c>
      <c r="AR129" s="5">
        <v>114.6</v>
      </c>
      <c r="AS129" s="5">
        <v>385.68</v>
      </c>
      <c r="AT129" s="5">
        <v>2373.0300000000002</v>
      </c>
      <c r="AU129" s="5">
        <v>1383.57</v>
      </c>
      <c r="AV129" s="5">
        <v>1489.74</v>
      </c>
      <c r="AW129" s="5">
        <v>0</v>
      </c>
      <c r="AX129" s="5">
        <v>0</v>
      </c>
      <c r="AY129" s="5">
        <v>0</v>
      </c>
      <c r="AZ129" s="5" t="s">
        <v>382</v>
      </c>
      <c r="BA129" s="5" t="s">
        <v>517</v>
      </c>
      <c r="BB129" s="5">
        <v>15</v>
      </c>
      <c r="BD129" s="5">
        <v>0</v>
      </c>
      <c r="BE129" s="5">
        <v>15</v>
      </c>
      <c r="BF129" s="5">
        <v>0</v>
      </c>
      <c r="BG129" s="5">
        <v>0</v>
      </c>
      <c r="BH129" s="5">
        <v>2010</v>
      </c>
      <c r="BI129" s="5">
        <v>293</v>
      </c>
      <c r="BJ129" s="5">
        <v>0</v>
      </c>
      <c r="BK129" s="5">
        <v>0</v>
      </c>
      <c r="BL129" s="5">
        <v>0</v>
      </c>
      <c r="BM129" s="5">
        <v>0</v>
      </c>
      <c r="BN129" s="5">
        <v>2370</v>
      </c>
      <c r="BO129" s="5">
        <v>239</v>
      </c>
      <c r="BP129" s="5" t="s">
        <v>474</v>
      </c>
      <c r="BQ129" s="5" t="s">
        <v>396</v>
      </c>
      <c r="BR129" s="5">
        <v>1</v>
      </c>
      <c r="BS129" s="5">
        <v>1</v>
      </c>
      <c r="BT129" s="5">
        <v>1</v>
      </c>
      <c r="BU129" s="5">
        <v>1</v>
      </c>
      <c r="BV129" s="5" t="s">
        <v>397</v>
      </c>
      <c r="BW129" s="5">
        <v>1</v>
      </c>
      <c r="BX129" s="5">
        <v>0</v>
      </c>
      <c r="BY129" s="5" t="s">
        <v>459</v>
      </c>
      <c r="BZ129" s="5" t="s">
        <v>399</v>
      </c>
      <c r="CA129" s="5">
        <v>0</v>
      </c>
      <c r="CB129" s="5">
        <v>685.92</v>
      </c>
      <c r="CC129" s="5">
        <v>0</v>
      </c>
      <c r="CD129" s="5">
        <v>0</v>
      </c>
      <c r="CF129" s="5">
        <v>0</v>
      </c>
      <c r="CL129" s="5" t="s">
        <v>389</v>
      </c>
      <c r="CM129" s="5" t="b">
        <v>0</v>
      </c>
      <c r="CN129" s="5" t="s">
        <v>400</v>
      </c>
      <c r="CO129" s="5" t="s">
        <v>401</v>
      </c>
      <c r="CP129" s="5">
        <v>0</v>
      </c>
      <c r="CQ129" s="5">
        <v>1033.48</v>
      </c>
      <c r="CR129" s="5">
        <v>3273.1</v>
      </c>
      <c r="CS129" s="5">
        <v>988.41</v>
      </c>
      <c r="CT129" s="5">
        <v>0.32</v>
      </c>
      <c r="CU129" s="5">
        <v>1.05</v>
      </c>
      <c r="CV129" s="5">
        <v>45.07</v>
      </c>
      <c r="CW129" s="5">
        <v>0</v>
      </c>
      <c r="CX129" s="5">
        <v>0</v>
      </c>
      <c r="CY129" s="5">
        <v>685.92</v>
      </c>
      <c r="DA129" s="5">
        <v>0</v>
      </c>
      <c r="DB129" s="5">
        <v>0</v>
      </c>
      <c r="DC129" s="5">
        <v>0</v>
      </c>
      <c r="DD129" s="5">
        <v>0</v>
      </c>
      <c r="DE129" s="5">
        <v>0</v>
      </c>
      <c r="DF129" s="5">
        <v>0</v>
      </c>
      <c r="DJ129" s="5" t="s">
        <v>521</v>
      </c>
      <c r="DK129" s="5" t="s">
        <v>702</v>
      </c>
      <c r="DL129" s="5" t="s">
        <v>702</v>
      </c>
      <c r="DM129" s="5" t="s">
        <v>703</v>
      </c>
      <c r="DN129" s="5" t="s">
        <v>704</v>
      </c>
      <c r="DO129" s="5" t="s">
        <v>704</v>
      </c>
      <c r="DP129" s="5" t="s">
        <v>114</v>
      </c>
      <c r="DQ129" s="5" t="s">
        <v>524</v>
      </c>
      <c r="DR129" s="5" t="s">
        <v>387</v>
      </c>
      <c r="DS129" s="5" t="s">
        <v>705</v>
      </c>
      <c r="DU129" s="5" t="s">
        <v>15</v>
      </c>
      <c r="DV129" s="5" t="s">
        <v>452</v>
      </c>
      <c r="DW129" s="5" t="s">
        <v>382</v>
      </c>
      <c r="DZ129" s="5" t="s">
        <v>408</v>
      </c>
      <c r="EA129" s="5" t="s">
        <v>837</v>
      </c>
      <c r="EB129" s="5" t="s">
        <v>157</v>
      </c>
      <c r="EC129" s="5" t="s">
        <v>410</v>
      </c>
      <c r="ED129" s="5">
        <v>45292</v>
      </c>
      <c r="EF129" s="5" t="s">
        <v>838</v>
      </c>
    </row>
    <row r="130" spans="1:136" s="5" customFormat="1" x14ac:dyDescent="0.3">
      <c r="A130" s="9">
        <f t="shared" si="30"/>
        <v>129</v>
      </c>
      <c r="B130" s="5" t="s">
        <v>693</v>
      </c>
      <c r="C130" s="5" t="s">
        <v>203</v>
      </c>
      <c r="D130" s="5" t="s">
        <v>216</v>
      </c>
      <c r="E130" s="5" t="s">
        <v>166</v>
      </c>
      <c r="F130" s="20" t="str">
        <f t="shared" si="33"/>
        <v>Wall Furnace16 SEER2 Ductless Mini-Split Heat Pump (HSPF2 = 8.1)MFm</v>
      </c>
      <c r="G130" s="5">
        <f t="shared" ref="G130:G176" si="35">AM130</f>
        <v>-358</v>
      </c>
      <c r="H130" s="5">
        <f t="shared" ref="H130:H176" si="36">AN130</f>
        <v>53.8</v>
      </c>
      <c r="I130" s="5">
        <f t="shared" ref="I130:I176" si="37">BB130</f>
        <v>15</v>
      </c>
      <c r="J130" s="132">
        <f t="shared" si="34"/>
        <v>2373.0300000000002</v>
      </c>
      <c r="K130" s="132">
        <f t="shared" ref="K130:K176" si="38">INDEX(L130:EI130,MATCH("Measure - Labor Cost",$L$64:$EI$64,0))+INDEX(L130:EI130,MATCH("Measure - Material Cost",$L$64:$EI$64,0))</f>
        <v>2873.31</v>
      </c>
      <c r="L130" s="15" t="s">
        <v>694</v>
      </c>
      <c r="M130" s="5" t="s">
        <v>157</v>
      </c>
      <c r="N130" s="5" t="s">
        <v>695</v>
      </c>
      <c r="O130" s="5" t="s">
        <v>625</v>
      </c>
      <c r="P130" s="5" t="s">
        <v>697</v>
      </c>
      <c r="R130" s="5" t="s">
        <v>835</v>
      </c>
      <c r="S130" s="5" t="s">
        <v>699</v>
      </c>
      <c r="T130" s="5" t="s">
        <v>699</v>
      </c>
      <c r="U130" s="5" t="s">
        <v>381</v>
      </c>
      <c r="V130" s="5" t="s">
        <v>382</v>
      </c>
      <c r="W130" s="5" t="s">
        <v>383</v>
      </c>
      <c r="X130" s="5" t="s">
        <v>166</v>
      </c>
      <c r="Y130" s="5" t="s">
        <v>384</v>
      </c>
      <c r="Z130" s="5" t="s">
        <v>125</v>
      </c>
      <c r="AA130" s="5" t="s">
        <v>512</v>
      </c>
      <c r="AB130" s="5" t="s">
        <v>386</v>
      </c>
      <c r="AC130" s="5" t="s">
        <v>387</v>
      </c>
      <c r="AD130" s="5" t="s">
        <v>387</v>
      </c>
      <c r="AE130" s="5" t="s">
        <v>820</v>
      </c>
      <c r="AF130" s="5" t="s">
        <v>836</v>
      </c>
      <c r="AG130" s="5" t="s">
        <v>203</v>
      </c>
      <c r="AH130" s="5" t="s">
        <v>516</v>
      </c>
      <c r="AI130" s="5" t="s">
        <v>387</v>
      </c>
      <c r="AJ130" s="5" t="s">
        <v>391</v>
      </c>
      <c r="AK130" s="5" t="s">
        <v>701</v>
      </c>
      <c r="AL130" s="5">
        <v>0</v>
      </c>
      <c r="AM130" s="5">
        <v>-358</v>
      </c>
      <c r="AN130" s="5">
        <v>53.8</v>
      </c>
      <c r="AO130" s="5">
        <v>0</v>
      </c>
      <c r="AP130" s="5">
        <v>0</v>
      </c>
      <c r="AQ130" s="5">
        <v>0</v>
      </c>
      <c r="AR130" s="5">
        <v>114.6</v>
      </c>
      <c r="AS130" s="5">
        <v>385.68</v>
      </c>
      <c r="AT130" s="5">
        <v>2373.0300000000002</v>
      </c>
      <c r="AU130" s="5">
        <v>1383.57</v>
      </c>
      <c r="AV130" s="5">
        <v>1489.74</v>
      </c>
      <c r="AW130" s="5">
        <v>0</v>
      </c>
      <c r="AX130" s="5">
        <v>0</v>
      </c>
      <c r="AY130" s="5">
        <v>0</v>
      </c>
      <c r="AZ130" s="5" t="s">
        <v>382</v>
      </c>
      <c r="BA130" s="5" t="s">
        <v>517</v>
      </c>
      <c r="BB130" s="5">
        <v>15</v>
      </c>
      <c r="BD130" s="5">
        <v>0</v>
      </c>
      <c r="BE130" s="5">
        <v>15</v>
      </c>
      <c r="BF130" s="5">
        <v>0</v>
      </c>
      <c r="BG130" s="5">
        <v>0</v>
      </c>
      <c r="BH130" s="5">
        <v>2010</v>
      </c>
      <c r="BI130" s="5">
        <v>293</v>
      </c>
      <c r="BJ130" s="5">
        <v>0</v>
      </c>
      <c r="BK130" s="5">
        <v>0</v>
      </c>
      <c r="BL130" s="5">
        <v>0</v>
      </c>
      <c r="BM130" s="5">
        <v>0</v>
      </c>
      <c r="BN130" s="5">
        <v>2370</v>
      </c>
      <c r="BO130" s="5">
        <v>239</v>
      </c>
      <c r="BP130" s="5" t="s">
        <v>395</v>
      </c>
      <c r="BQ130" s="5" t="s">
        <v>396</v>
      </c>
      <c r="BR130" s="5">
        <v>1</v>
      </c>
      <c r="BS130" s="5">
        <v>1</v>
      </c>
      <c r="BT130" s="5">
        <v>1</v>
      </c>
      <c r="BU130" s="5">
        <v>1</v>
      </c>
      <c r="BV130" s="5" t="s">
        <v>397</v>
      </c>
      <c r="BW130" s="5">
        <v>1</v>
      </c>
      <c r="BX130" s="5">
        <v>0</v>
      </c>
      <c r="BY130" s="5" t="s">
        <v>459</v>
      </c>
      <c r="BZ130" s="5" t="s">
        <v>399</v>
      </c>
      <c r="CA130" s="5">
        <v>0</v>
      </c>
      <c r="CB130" s="5">
        <v>685.92</v>
      </c>
      <c r="CC130" s="5">
        <v>0</v>
      </c>
      <c r="CD130" s="5">
        <v>0</v>
      </c>
      <c r="CF130" s="5">
        <v>0</v>
      </c>
      <c r="CL130" s="5" t="s">
        <v>389</v>
      </c>
      <c r="CM130" s="5" t="b">
        <v>0</v>
      </c>
      <c r="CN130" s="5" t="s">
        <v>400</v>
      </c>
      <c r="CO130" s="5" t="s">
        <v>401</v>
      </c>
      <c r="CP130" s="5">
        <v>0</v>
      </c>
      <c r="CQ130" s="5">
        <v>1033.48</v>
      </c>
      <c r="CR130" s="5">
        <v>3273.1</v>
      </c>
      <c r="CS130" s="5">
        <v>988.41</v>
      </c>
      <c r="CT130" s="5">
        <v>0.32</v>
      </c>
      <c r="CU130" s="5">
        <v>1.05</v>
      </c>
      <c r="CV130" s="5">
        <v>45.07</v>
      </c>
      <c r="CW130" s="5">
        <v>0</v>
      </c>
      <c r="CX130" s="5">
        <v>0</v>
      </c>
      <c r="CY130" s="5">
        <v>685.92</v>
      </c>
      <c r="DA130" s="5">
        <v>0</v>
      </c>
      <c r="DB130" s="5">
        <v>0</v>
      </c>
      <c r="DC130" s="5">
        <v>0</v>
      </c>
      <c r="DD130" s="5">
        <v>0</v>
      </c>
      <c r="DE130" s="5">
        <v>0</v>
      </c>
      <c r="DF130" s="5">
        <v>0</v>
      </c>
      <c r="DJ130" s="5" t="s">
        <v>521</v>
      </c>
      <c r="DK130" s="5" t="s">
        <v>702</v>
      </c>
      <c r="DL130" s="5" t="s">
        <v>702</v>
      </c>
      <c r="DM130" s="5" t="s">
        <v>703</v>
      </c>
      <c r="DN130" s="5" t="s">
        <v>704</v>
      </c>
      <c r="DO130" s="5" t="s">
        <v>704</v>
      </c>
      <c r="DP130" s="5" t="s">
        <v>114</v>
      </c>
      <c r="DQ130" s="5" t="s">
        <v>524</v>
      </c>
      <c r="DR130" s="5" t="s">
        <v>387</v>
      </c>
      <c r="DS130" s="5" t="s">
        <v>705</v>
      </c>
      <c r="DU130" s="5" t="s">
        <v>15</v>
      </c>
      <c r="DV130" s="5" t="s">
        <v>452</v>
      </c>
      <c r="DW130" s="5" t="s">
        <v>382</v>
      </c>
      <c r="DZ130" s="5" t="s">
        <v>408</v>
      </c>
      <c r="EA130" s="5" t="s">
        <v>837</v>
      </c>
      <c r="EB130" s="5" t="s">
        <v>157</v>
      </c>
      <c r="EC130" s="5" t="s">
        <v>410</v>
      </c>
      <c r="ED130" s="5">
        <v>45292</v>
      </c>
      <c r="EF130" s="5" t="s">
        <v>839</v>
      </c>
    </row>
    <row r="131" spans="1:136" s="5" customFormat="1" x14ac:dyDescent="0.3">
      <c r="A131" s="9">
        <f t="shared" si="30"/>
        <v>130</v>
      </c>
      <c r="B131" s="5" t="s">
        <v>693</v>
      </c>
      <c r="C131" s="5" t="s">
        <v>203</v>
      </c>
      <c r="D131" s="5" t="s">
        <v>216</v>
      </c>
      <c r="E131" s="5" t="s">
        <v>162</v>
      </c>
      <c r="F131" s="20" t="str">
        <f t="shared" si="33"/>
        <v>Wall Furnace16 SEER2 Ductless Mini-Split Heat Pump (HSPF2 = 8.1)SFm</v>
      </c>
      <c r="G131" s="5">
        <f t="shared" si="35"/>
        <v>-377</v>
      </c>
      <c r="H131" s="5">
        <f t="shared" si="36"/>
        <v>64.2</v>
      </c>
      <c r="I131" s="5">
        <f t="shared" si="37"/>
        <v>15</v>
      </c>
      <c r="J131" s="132">
        <f t="shared" si="34"/>
        <v>2373.0300000000002</v>
      </c>
      <c r="K131" s="132">
        <f t="shared" si="38"/>
        <v>2873.31</v>
      </c>
      <c r="L131" s="15" t="s">
        <v>694</v>
      </c>
      <c r="M131" s="5" t="s">
        <v>157</v>
      </c>
      <c r="N131" s="5" t="s">
        <v>695</v>
      </c>
      <c r="O131" s="5" t="s">
        <v>625</v>
      </c>
      <c r="P131" s="5" t="s">
        <v>709</v>
      </c>
      <c r="R131" s="5" t="s">
        <v>840</v>
      </c>
      <c r="S131" s="5" t="s">
        <v>699</v>
      </c>
      <c r="T131" s="5" t="s">
        <v>699</v>
      </c>
      <c r="U131" s="5" t="s">
        <v>381</v>
      </c>
      <c r="V131" s="5" t="s">
        <v>382</v>
      </c>
      <c r="W131" s="5" t="s">
        <v>383</v>
      </c>
      <c r="X131" s="5" t="s">
        <v>162</v>
      </c>
      <c r="Y131" s="5" t="s">
        <v>384</v>
      </c>
      <c r="Z131" s="5" t="s">
        <v>125</v>
      </c>
      <c r="AA131" s="5" t="s">
        <v>512</v>
      </c>
      <c r="AB131" s="5" t="s">
        <v>386</v>
      </c>
      <c r="AC131" s="5" t="s">
        <v>387</v>
      </c>
      <c r="AD131" s="5" t="s">
        <v>387</v>
      </c>
      <c r="AE131" s="5" t="s">
        <v>820</v>
      </c>
      <c r="AF131" s="5" t="s">
        <v>836</v>
      </c>
      <c r="AG131" s="5" t="s">
        <v>203</v>
      </c>
      <c r="AH131" s="5" t="s">
        <v>516</v>
      </c>
      <c r="AI131" s="5" t="s">
        <v>387</v>
      </c>
      <c r="AJ131" s="5" t="s">
        <v>391</v>
      </c>
      <c r="AK131" s="5" t="s">
        <v>701</v>
      </c>
      <c r="AL131" s="5">
        <v>0</v>
      </c>
      <c r="AM131" s="5">
        <v>-377</v>
      </c>
      <c r="AN131" s="5">
        <v>64.2</v>
      </c>
      <c r="AO131" s="5">
        <v>0</v>
      </c>
      <c r="AP131" s="5">
        <v>0</v>
      </c>
      <c r="AQ131" s="5">
        <v>0</v>
      </c>
      <c r="AR131" s="5">
        <v>114.6</v>
      </c>
      <c r="AS131" s="5">
        <v>385.68</v>
      </c>
      <c r="AT131" s="5">
        <v>2373.0300000000002</v>
      </c>
      <c r="AU131" s="5">
        <v>1383.57</v>
      </c>
      <c r="AV131" s="5">
        <v>1489.74</v>
      </c>
      <c r="AW131" s="5">
        <v>0</v>
      </c>
      <c r="AX131" s="5">
        <v>0</v>
      </c>
      <c r="AY131" s="5">
        <v>0</v>
      </c>
      <c r="AZ131" s="5" t="s">
        <v>382</v>
      </c>
      <c r="BA131" s="5" t="s">
        <v>517</v>
      </c>
      <c r="BB131" s="5">
        <v>15</v>
      </c>
      <c r="BD131" s="5">
        <v>0</v>
      </c>
      <c r="BE131" s="5">
        <v>15</v>
      </c>
      <c r="BF131" s="5">
        <v>0</v>
      </c>
      <c r="BG131" s="5">
        <v>0</v>
      </c>
      <c r="BH131" s="5">
        <v>1680</v>
      </c>
      <c r="BI131" s="5">
        <v>120</v>
      </c>
      <c r="BJ131" s="5">
        <v>0</v>
      </c>
      <c r="BK131" s="5">
        <v>0</v>
      </c>
      <c r="BL131" s="5">
        <v>0</v>
      </c>
      <c r="BM131" s="5">
        <v>0</v>
      </c>
      <c r="BN131" s="5">
        <v>2060</v>
      </c>
      <c r="BO131" s="5">
        <v>55.6</v>
      </c>
      <c r="BP131" s="5" t="s">
        <v>474</v>
      </c>
      <c r="BQ131" s="5" t="s">
        <v>396</v>
      </c>
      <c r="BR131" s="5">
        <v>1</v>
      </c>
      <c r="BS131" s="5">
        <v>1</v>
      </c>
      <c r="BT131" s="5">
        <v>1</v>
      </c>
      <c r="BU131" s="5">
        <v>1</v>
      </c>
      <c r="BV131" s="5" t="s">
        <v>397</v>
      </c>
      <c r="BW131" s="5">
        <v>1</v>
      </c>
      <c r="BX131" s="5">
        <v>0</v>
      </c>
      <c r="BY131" s="5" t="s">
        <v>459</v>
      </c>
      <c r="BZ131" s="5" t="s">
        <v>399</v>
      </c>
      <c r="CA131" s="5">
        <v>0</v>
      </c>
      <c r="CB131" s="5">
        <v>685.92</v>
      </c>
      <c r="CC131" s="5">
        <v>0</v>
      </c>
      <c r="CD131" s="5">
        <v>0</v>
      </c>
      <c r="CF131" s="5">
        <v>0</v>
      </c>
      <c r="CL131" s="5" t="s">
        <v>389</v>
      </c>
      <c r="CM131" s="5" t="b">
        <v>0</v>
      </c>
      <c r="CN131" s="5" t="s">
        <v>400</v>
      </c>
      <c r="CO131" s="5" t="s">
        <v>401</v>
      </c>
      <c r="CP131" s="5">
        <v>0</v>
      </c>
      <c r="CQ131" s="5">
        <v>1233.26</v>
      </c>
      <c r="CR131" s="5">
        <v>3289.15</v>
      </c>
      <c r="CS131" s="5">
        <v>1004.47</v>
      </c>
      <c r="CT131" s="5">
        <v>0.37</v>
      </c>
      <c r="CU131" s="5">
        <v>1.23</v>
      </c>
      <c r="CV131" s="5">
        <v>228.8</v>
      </c>
      <c r="CW131" s="5">
        <v>0</v>
      </c>
      <c r="CX131" s="5">
        <v>0</v>
      </c>
      <c r="CY131" s="5">
        <v>685.92</v>
      </c>
      <c r="DA131" s="5">
        <v>0</v>
      </c>
      <c r="DB131" s="5">
        <v>0</v>
      </c>
      <c r="DC131" s="5">
        <v>0</v>
      </c>
      <c r="DD131" s="5">
        <v>0</v>
      </c>
      <c r="DE131" s="5">
        <v>0</v>
      </c>
      <c r="DF131" s="5">
        <v>0</v>
      </c>
      <c r="DJ131" s="5" t="s">
        <v>521</v>
      </c>
      <c r="DK131" s="5" t="s">
        <v>702</v>
      </c>
      <c r="DL131" s="5" t="s">
        <v>702</v>
      </c>
      <c r="DM131" s="5" t="s">
        <v>703</v>
      </c>
      <c r="DN131" s="5" t="s">
        <v>704</v>
      </c>
      <c r="DO131" s="5" t="s">
        <v>704</v>
      </c>
      <c r="DP131" s="5" t="s">
        <v>114</v>
      </c>
      <c r="DQ131" s="5" t="s">
        <v>524</v>
      </c>
      <c r="DR131" s="5" t="s">
        <v>387</v>
      </c>
      <c r="DS131" s="5" t="s">
        <v>705</v>
      </c>
      <c r="DU131" s="5" t="s">
        <v>15</v>
      </c>
      <c r="DV131" s="5" t="s">
        <v>452</v>
      </c>
      <c r="DW131" s="5" t="s">
        <v>382</v>
      </c>
      <c r="DZ131" s="5" t="s">
        <v>408</v>
      </c>
      <c r="EA131" s="5" t="s">
        <v>837</v>
      </c>
      <c r="EB131" s="5" t="s">
        <v>157</v>
      </c>
      <c r="EC131" s="5" t="s">
        <v>410</v>
      </c>
      <c r="ED131" s="5">
        <v>45292</v>
      </c>
      <c r="EF131" s="5" t="s">
        <v>841</v>
      </c>
    </row>
    <row r="132" spans="1:136" s="5" customFormat="1" x14ac:dyDescent="0.3">
      <c r="A132" s="9">
        <f t="shared" si="30"/>
        <v>131</v>
      </c>
      <c r="B132" s="5" t="s">
        <v>693</v>
      </c>
      <c r="C132" s="5" t="s">
        <v>203</v>
      </c>
      <c r="D132" s="5" t="s">
        <v>216</v>
      </c>
      <c r="E132" s="5" t="s">
        <v>162</v>
      </c>
      <c r="F132" s="20" t="str">
        <f t="shared" si="33"/>
        <v>Wall Furnace16 SEER2 Ductless Mini-Split Heat Pump (HSPF2 = 8.1)SFm</v>
      </c>
      <c r="G132" s="5">
        <f t="shared" si="35"/>
        <v>-377</v>
      </c>
      <c r="H132" s="5">
        <f t="shared" si="36"/>
        <v>64.2</v>
      </c>
      <c r="I132" s="5">
        <f t="shared" si="37"/>
        <v>15</v>
      </c>
      <c r="J132" s="132">
        <f t="shared" si="34"/>
        <v>2373.0300000000002</v>
      </c>
      <c r="K132" s="132">
        <f t="shared" si="38"/>
        <v>2873.31</v>
      </c>
      <c r="L132" s="15" t="s">
        <v>694</v>
      </c>
      <c r="M132" s="5" t="s">
        <v>157</v>
      </c>
      <c r="N132" s="5" t="s">
        <v>695</v>
      </c>
      <c r="O132" s="5" t="s">
        <v>625</v>
      </c>
      <c r="P132" s="5" t="s">
        <v>709</v>
      </c>
      <c r="R132" s="5" t="s">
        <v>840</v>
      </c>
      <c r="S132" s="5" t="s">
        <v>699</v>
      </c>
      <c r="T132" s="5" t="s">
        <v>699</v>
      </c>
      <c r="U132" s="5" t="s">
        <v>381</v>
      </c>
      <c r="V132" s="5" t="s">
        <v>382</v>
      </c>
      <c r="W132" s="5" t="s">
        <v>383</v>
      </c>
      <c r="X132" s="5" t="s">
        <v>162</v>
      </c>
      <c r="Y132" s="5" t="s">
        <v>384</v>
      </c>
      <c r="Z132" s="5" t="s">
        <v>125</v>
      </c>
      <c r="AA132" s="5" t="s">
        <v>512</v>
      </c>
      <c r="AB132" s="5" t="s">
        <v>386</v>
      </c>
      <c r="AC132" s="5" t="s">
        <v>387</v>
      </c>
      <c r="AD132" s="5" t="s">
        <v>387</v>
      </c>
      <c r="AE132" s="5" t="s">
        <v>820</v>
      </c>
      <c r="AF132" s="5" t="s">
        <v>836</v>
      </c>
      <c r="AG132" s="5" t="s">
        <v>203</v>
      </c>
      <c r="AH132" s="5" t="s">
        <v>516</v>
      </c>
      <c r="AI132" s="5" t="s">
        <v>387</v>
      </c>
      <c r="AJ132" s="5" t="s">
        <v>391</v>
      </c>
      <c r="AK132" s="5" t="s">
        <v>701</v>
      </c>
      <c r="AL132" s="5">
        <v>0</v>
      </c>
      <c r="AM132" s="5">
        <v>-377</v>
      </c>
      <c r="AN132" s="5">
        <v>64.2</v>
      </c>
      <c r="AO132" s="5">
        <v>0</v>
      </c>
      <c r="AP132" s="5">
        <v>0</v>
      </c>
      <c r="AQ132" s="5">
        <v>0</v>
      </c>
      <c r="AR132" s="5">
        <v>114.6</v>
      </c>
      <c r="AS132" s="5">
        <v>385.68</v>
      </c>
      <c r="AT132" s="5">
        <v>2373.0300000000002</v>
      </c>
      <c r="AU132" s="5">
        <v>1383.57</v>
      </c>
      <c r="AV132" s="5">
        <v>1489.74</v>
      </c>
      <c r="AW132" s="5">
        <v>0</v>
      </c>
      <c r="AX132" s="5">
        <v>0</v>
      </c>
      <c r="AY132" s="5">
        <v>0</v>
      </c>
      <c r="AZ132" s="5" t="s">
        <v>382</v>
      </c>
      <c r="BA132" s="5" t="s">
        <v>517</v>
      </c>
      <c r="BB132" s="5">
        <v>15</v>
      </c>
      <c r="BD132" s="5">
        <v>0</v>
      </c>
      <c r="BE132" s="5">
        <v>15</v>
      </c>
      <c r="BF132" s="5">
        <v>0</v>
      </c>
      <c r="BG132" s="5">
        <v>0</v>
      </c>
      <c r="BH132" s="5">
        <v>1680</v>
      </c>
      <c r="BI132" s="5">
        <v>120</v>
      </c>
      <c r="BJ132" s="5">
        <v>0</v>
      </c>
      <c r="BK132" s="5">
        <v>0</v>
      </c>
      <c r="BL132" s="5">
        <v>0</v>
      </c>
      <c r="BM132" s="5">
        <v>0</v>
      </c>
      <c r="BN132" s="5">
        <v>2060</v>
      </c>
      <c r="BO132" s="5">
        <v>55.6</v>
      </c>
      <c r="BP132" s="5" t="s">
        <v>395</v>
      </c>
      <c r="BQ132" s="5" t="s">
        <v>396</v>
      </c>
      <c r="BR132" s="5">
        <v>1</v>
      </c>
      <c r="BS132" s="5">
        <v>1</v>
      </c>
      <c r="BT132" s="5">
        <v>1</v>
      </c>
      <c r="BU132" s="5">
        <v>1</v>
      </c>
      <c r="BV132" s="5" t="s">
        <v>397</v>
      </c>
      <c r="BW132" s="5">
        <v>1</v>
      </c>
      <c r="BX132" s="5">
        <v>0</v>
      </c>
      <c r="BY132" s="5" t="s">
        <v>459</v>
      </c>
      <c r="BZ132" s="5" t="s">
        <v>399</v>
      </c>
      <c r="CA132" s="5">
        <v>0</v>
      </c>
      <c r="CB132" s="5">
        <v>685.92</v>
      </c>
      <c r="CC132" s="5">
        <v>0</v>
      </c>
      <c r="CD132" s="5">
        <v>0</v>
      </c>
      <c r="CF132" s="5">
        <v>0</v>
      </c>
      <c r="CL132" s="5" t="s">
        <v>389</v>
      </c>
      <c r="CM132" s="5" t="b">
        <v>0</v>
      </c>
      <c r="CN132" s="5" t="s">
        <v>400</v>
      </c>
      <c r="CO132" s="5" t="s">
        <v>401</v>
      </c>
      <c r="CP132" s="5">
        <v>0</v>
      </c>
      <c r="CQ132" s="5">
        <v>1233.26</v>
      </c>
      <c r="CR132" s="5">
        <v>3289.15</v>
      </c>
      <c r="CS132" s="5">
        <v>1004.47</v>
      </c>
      <c r="CT132" s="5">
        <v>0.37</v>
      </c>
      <c r="CU132" s="5">
        <v>1.23</v>
      </c>
      <c r="CV132" s="5">
        <v>228.8</v>
      </c>
      <c r="CW132" s="5">
        <v>0</v>
      </c>
      <c r="CX132" s="5">
        <v>0</v>
      </c>
      <c r="CY132" s="5">
        <v>685.92</v>
      </c>
      <c r="DA132" s="5">
        <v>0</v>
      </c>
      <c r="DB132" s="5">
        <v>0</v>
      </c>
      <c r="DC132" s="5">
        <v>0</v>
      </c>
      <c r="DD132" s="5">
        <v>0</v>
      </c>
      <c r="DE132" s="5">
        <v>0</v>
      </c>
      <c r="DF132" s="5">
        <v>0</v>
      </c>
      <c r="DJ132" s="5" t="s">
        <v>521</v>
      </c>
      <c r="DK132" s="5" t="s">
        <v>702</v>
      </c>
      <c r="DL132" s="5" t="s">
        <v>702</v>
      </c>
      <c r="DM132" s="5" t="s">
        <v>703</v>
      </c>
      <c r="DN132" s="5" t="s">
        <v>704</v>
      </c>
      <c r="DO132" s="5" t="s">
        <v>704</v>
      </c>
      <c r="DP132" s="5" t="s">
        <v>114</v>
      </c>
      <c r="DQ132" s="5" t="s">
        <v>524</v>
      </c>
      <c r="DR132" s="5" t="s">
        <v>387</v>
      </c>
      <c r="DS132" s="5" t="s">
        <v>705</v>
      </c>
      <c r="DU132" s="5" t="s">
        <v>15</v>
      </c>
      <c r="DV132" s="5" t="s">
        <v>452</v>
      </c>
      <c r="DW132" s="5" t="s">
        <v>382</v>
      </c>
      <c r="DZ132" s="5" t="s">
        <v>408</v>
      </c>
      <c r="EA132" s="5" t="s">
        <v>837</v>
      </c>
      <c r="EB132" s="5" t="s">
        <v>157</v>
      </c>
      <c r="EC132" s="5" t="s">
        <v>410</v>
      </c>
      <c r="ED132" s="5">
        <v>45292</v>
      </c>
      <c r="EF132" s="5" t="s">
        <v>842</v>
      </c>
    </row>
    <row r="133" spans="1:136" s="5" customFormat="1" x14ac:dyDescent="0.3">
      <c r="A133" s="9">
        <f t="shared" si="30"/>
        <v>132</v>
      </c>
      <c r="B133" s="5" t="s">
        <v>693</v>
      </c>
      <c r="C133" s="5" t="s">
        <v>205</v>
      </c>
      <c r="D133" s="5" t="s">
        <v>216</v>
      </c>
      <c r="E133" s="5" t="s">
        <v>166</v>
      </c>
      <c r="F133" s="20" t="str">
        <f t="shared" si="33"/>
        <v>Wall Furnace and Window AC16 SEER2 Ductless Mini-Split Heat Pump (HSPF2 = 8.1)MFm</v>
      </c>
      <c r="G133" s="5">
        <f t="shared" si="35"/>
        <v>-26.3</v>
      </c>
      <c r="H133" s="5">
        <f t="shared" si="36"/>
        <v>48.2</v>
      </c>
      <c r="I133" s="5">
        <f t="shared" si="37"/>
        <v>15</v>
      </c>
      <c r="J133" s="132">
        <f t="shared" si="34"/>
        <v>1653.24</v>
      </c>
      <c r="K133" s="132">
        <f t="shared" si="38"/>
        <v>2873.31</v>
      </c>
      <c r="L133" s="15" t="s">
        <v>694</v>
      </c>
      <c r="M133" s="5" t="s">
        <v>157</v>
      </c>
      <c r="N133" s="5" t="s">
        <v>695</v>
      </c>
      <c r="O133" s="5" t="s">
        <v>843</v>
      </c>
      <c r="P133" s="5" t="s">
        <v>713</v>
      </c>
      <c r="R133" s="5" t="s">
        <v>844</v>
      </c>
      <c r="S133" s="5" t="s">
        <v>715</v>
      </c>
      <c r="T133" s="5" t="s">
        <v>716</v>
      </c>
      <c r="U133" s="5" t="s">
        <v>381</v>
      </c>
      <c r="V133" s="5" t="s">
        <v>382</v>
      </c>
      <c r="W133" s="5" t="s">
        <v>383</v>
      </c>
      <c r="X133" s="5" t="s">
        <v>166</v>
      </c>
      <c r="Y133" s="5" t="s">
        <v>384</v>
      </c>
      <c r="Z133" s="5" t="s">
        <v>125</v>
      </c>
      <c r="AA133" s="5" t="s">
        <v>512</v>
      </c>
      <c r="AB133" s="5" t="s">
        <v>386</v>
      </c>
      <c r="AC133" s="5" t="s">
        <v>387</v>
      </c>
      <c r="AD133" s="5" t="s">
        <v>387</v>
      </c>
      <c r="AE133" s="5" t="s">
        <v>820</v>
      </c>
      <c r="AF133" s="5" t="s">
        <v>836</v>
      </c>
      <c r="AG133" s="5" t="s">
        <v>717</v>
      </c>
      <c r="AH133" s="5" t="s">
        <v>516</v>
      </c>
      <c r="AI133" s="5" t="s">
        <v>387</v>
      </c>
      <c r="AJ133" s="5" t="s">
        <v>391</v>
      </c>
      <c r="AK133" s="5" t="s">
        <v>701</v>
      </c>
      <c r="AL133" s="5">
        <v>0</v>
      </c>
      <c r="AM133" s="5">
        <v>-26.3</v>
      </c>
      <c r="AN133" s="5">
        <v>48.2</v>
      </c>
      <c r="AO133" s="5">
        <v>0</v>
      </c>
      <c r="AP133" s="5">
        <v>0</v>
      </c>
      <c r="AQ133" s="5">
        <v>0</v>
      </c>
      <c r="AR133" s="5">
        <v>298.41000000000003</v>
      </c>
      <c r="AS133" s="5">
        <v>921.66</v>
      </c>
      <c r="AT133" s="5">
        <v>1653.24</v>
      </c>
      <c r="AU133" s="5">
        <v>1383.57</v>
      </c>
      <c r="AV133" s="5">
        <v>1489.74</v>
      </c>
      <c r="AW133" s="5">
        <v>0</v>
      </c>
      <c r="AX133" s="5">
        <v>0</v>
      </c>
      <c r="AY133" s="5">
        <v>0</v>
      </c>
      <c r="AZ133" s="5" t="s">
        <v>382</v>
      </c>
      <c r="BA133" s="5" t="s">
        <v>517</v>
      </c>
      <c r="BB133" s="5">
        <v>15</v>
      </c>
      <c r="BD133" s="5">
        <v>0</v>
      </c>
      <c r="BE133" s="5">
        <v>15</v>
      </c>
      <c r="BF133" s="5">
        <v>0</v>
      </c>
      <c r="BG133" s="5">
        <v>0</v>
      </c>
      <c r="BH133" s="5">
        <v>2340</v>
      </c>
      <c r="BI133" s="5">
        <v>287</v>
      </c>
      <c r="BJ133" s="5">
        <v>0</v>
      </c>
      <c r="BK133" s="5">
        <v>0</v>
      </c>
      <c r="BL133" s="5">
        <v>0</v>
      </c>
      <c r="BM133" s="5">
        <v>0</v>
      </c>
      <c r="BN133" s="5">
        <v>2370</v>
      </c>
      <c r="BO133" s="5">
        <v>239</v>
      </c>
      <c r="BP133" s="5" t="s">
        <v>474</v>
      </c>
      <c r="BQ133" s="5" t="s">
        <v>396</v>
      </c>
      <c r="BR133" s="5">
        <v>1</v>
      </c>
      <c r="BS133" s="5">
        <v>1</v>
      </c>
      <c r="BT133" s="5">
        <v>1</v>
      </c>
      <c r="BU133" s="5">
        <v>1</v>
      </c>
      <c r="BV133" s="5" t="s">
        <v>397</v>
      </c>
      <c r="BW133" s="5">
        <v>1</v>
      </c>
      <c r="BX133" s="5">
        <v>0</v>
      </c>
      <c r="BY133" s="5" t="s">
        <v>459</v>
      </c>
      <c r="BZ133" s="5" t="s">
        <v>399</v>
      </c>
      <c r="CA133" s="5">
        <v>0</v>
      </c>
      <c r="CB133" s="5">
        <v>470.37</v>
      </c>
      <c r="CC133" s="5">
        <v>0</v>
      </c>
      <c r="CD133" s="5">
        <v>0</v>
      </c>
      <c r="CF133" s="5">
        <v>0</v>
      </c>
      <c r="CL133" s="5" t="s">
        <v>389</v>
      </c>
      <c r="CM133" s="5" t="b">
        <v>0</v>
      </c>
      <c r="CN133" s="5" t="s">
        <v>400</v>
      </c>
      <c r="CO133" s="5" t="s">
        <v>401</v>
      </c>
      <c r="CP133" s="5">
        <v>0</v>
      </c>
      <c r="CQ133" s="5">
        <v>925.91</v>
      </c>
      <c r="CR133" s="5">
        <v>2084.29</v>
      </c>
      <c r="CS133" s="5">
        <v>492.59</v>
      </c>
      <c r="CT133" s="5">
        <v>0.44</v>
      </c>
      <c r="CU133" s="5">
        <v>1.88</v>
      </c>
      <c r="CV133" s="5">
        <v>433.31</v>
      </c>
      <c r="CW133" s="5">
        <v>0</v>
      </c>
      <c r="CX133" s="5">
        <v>0</v>
      </c>
      <c r="CY133" s="5">
        <v>470.37</v>
      </c>
      <c r="DA133" s="5">
        <v>0</v>
      </c>
      <c r="DB133" s="5">
        <v>0</v>
      </c>
      <c r="DC133" s="5">
        <v>0</v>
      </c>
      <c r="DD133" s="5">
        <v>0</v>
      </c>
      <c r="DE133" s="5">
        <v>0</v>
      </c>
      <c r="DF133" s="5">
        <v>0</v>
      </c>
      <c r="DJ133" s="5" t="s">
        <v>521</v>
      </c>
      <c r="DK133" s="5" t="s">
        <v>702</v>
      </c>
      <c r="DL133" s="5" t="s">
        <v>702</v>
      </c>
      <c r="DM133" s="5" t="s">
        <v>703</v>
      </c>
      <c r="DN133" s="5" t="s">
        <v>704</v>
      </c>
      <c r="DO133" s="5" t="s">
        <v>704</v>
      </c>
      <c r="DP133" s="5" t="s">
        <v>114</v>
      </c>
      <c r="DQ133" s="5" t="s">
        <v>524</v>
      </c>
      <c r="DR133" s="5" t="s">
        <v>387</v>
      </c>
      <c r="DS133" s="5" t="s">
        <v>705</v>
      </c>
      <c r="DU133" s="5" t="s">
        <v>15</v>
      </c>
      <c r="DV133" s="5" t="s">
        <v>452</v>
      </c>
      <c r="DW133" s="5" t="s">
        <v>382</v>
      </c>
      <c r="DZ133" s="5" t="s">
        <v>408</v>
      </c>
      <c r="EA133" s="5" t="s">
        <v>845</v>
      </c>
      <c r="EB133" s="5" t="s">
        <v>157</v>
      </c>
      <c r="EC133" s="5" t="s">
        <v>410</v>
      </c>
      <c r="ED133" s="5">
        <v>45292</v>
      </c>
      <c r="EF133" s="5" t="s">
        <v>846</v>
      </c>
    </row>
    <row r="134" spans="1:136" s="5" customFormat="1" x14ac:dyDescent="0.3">
      <c r="A134" s="9">
        <f t="shared" si="30"/>
        <v>133</v>
      </c>
      <c r="B134" s="5" t="s">
        <v>693</v>
      </c>
      <c r="C134" s="5" t="s">
        <v>205</v>
      </c>
      <c r="D134" s="5" t="s">
        <v>216</v>
      </c>
      <c r="E134" s="5" t="s">
        <v>166</v>
      </c>
      <c r="F134" s="20" t="str">
        <f t="shared" si="33"/>
        <v>Wall Furnace and Window AC16 SEER2 Ductless Mini-Split Heat Pump (HSPF2 = 8.1)MFm</v>
      </c>
      <c r="G134" s="5">
        <f t="shared" si="35"/>
        <v>-26.3</v>
      </c>
      <c r="H134" s="5">
        <f t="shared" si="36"/>
        <v>48.2</v>
      </c>
      <c r="I134" s="5">
        <f t="shared" si="37"/>
        <v>15</v>
      </c>
      <c r="J134" s="132">
        <f t="shared" si="34"/>
        <v>1653.24</v>
      </c>
      <c r="K134" s="132">
        <f t="shared" si="38"/>
        <v>2873.31</v>
      </c>
      <c r="L134" s="15" t="s">
        <v>694</v>
      </c>
      <c r="M134" s="5" t="s">
        <v>157</v>
      </c>
      <c r="N134" s="5" t="s">
        <v>695</v>
      </c>
      <c r="O134" s="5" t="s">
        <v>843</v>
      </c>
      <c r="P134" s="5" t="s">
        <v>713</v>
      </c>
      <c r="R134" s="5" t="s">
        <v>844</v>
      </c>
      <c r="S134" s="5" t="s">
        <v>715</v>
      </c>
      <c r="T134" s="5" t="s">
        <v>716</v>
      </c>
      <c r="U134" s="5" t="s">
        <v>381</v>
      </c>
      <c r="V134" s="5" t="s">
        <v>382</v>
      </c>
      <c r="W134" s="5" t="s">
        <v>383</v>
      </c>
      <c r="X134" s="5" t="s">
        <v>166</v>
      </c>
      <c r="Y134" s="5" t="s">
        <v>384</v>
      </c>
      <c r="Z134" s="5" t="s">
        <v>125</v>
      </c>
      <c r="AA134" s="5" t="s">
        <v>512</v>
      </c>
      <c r="AB134" s="5" t="s">
        <v>386</v>
      </c>
      <c r="AC134" s="5" t="s">
        <v>387</v>
      </c>
      <c r="AD134" s="5" t="s">
        <v>387</v>
      </c>
      <c r="AE134" s="5" t="s">
        <v>820</v>
      </c>
      <c r="AF134" s="5" t="s">
        <v>836</v>
      </c>
      <c r="AG134" s="5" t="s">
        <v>717</v>
      </c>
      <c r="AH134" s="5" t="s">
        <v>516</v>
      </c>
      <c r="AI134" s="5" t="s">
        <v>387</v>
      </c>
      <c r="AJ134" s="5" t="s">
        <v>391</v>
      </c>
      <c r="AK134" s="5" t="s">
        <v>701</v>
      </c>
      <c r="AL134" s="5">
        <v>0</v>
      </c>
      <c r="AM134" s="5">
        <v>-26.3</v>
      </c>
      <c r="AN134" s="5">
        <v>48.2</v>
      </c>
      <c r="AO134" s="5">
        <v>0</v>
      </c>
      <c r="AP134" s="5">
        <v>0</v>
      </c>
      <c r="AQ134" s="5">
        <v>0</v>
      </c>
      <c r="AR134" s="5">
        <v>298.41000000000003</v>
      </c>
      <c r="AS134" s="5">
        <v>921.66</v>
      </c>
      <c r="AT134" s="5">
        <v>1653.24</v>
      </c>
      <c r="AU134" s="5">
        <v>1383.57</v>
      </c>
      <c r="AV134" s="5">
        <v>1489.74</v>
      </c>
      <c r="AW134" s="5">
        <v>0</v>
      </c>
      <c r="AX134" s="5">
        <v>0</v>
      </c>
      <c r="AY134" s="5">
        <v>0</v>
      </c>
      <c r="AZ134" s="5" t="s">
        <v>382</v>
      </c>
      <c r="BA134" s="5" t="s">
        <v>517</v>
      </c>
      <c r="BB134" s="5">
        <v>15</v>
      </c>
      <c r="BD134" s="5">
        <v>0</v>
      </c>
      <c r="BE134" s="5">
        <v>15</v>
      </c>
      <c r="BF134" s="5">
        <v>0</v>
      </c>
      <c r="BG134" s="5">
        <v>0</v>
      </c>
      <c r="BH134" s="5">
        <v>2340</v>
      </c>
      <c r="BI134" s="5">
        <v>287</v>
      </c>
      <c r="BJ134" s="5">
        <v>0</v>
      </c>
      <c r="BK134" s="5">
        <v>0</v>
      </c>
      <c r="BL134" s="5">
        <v>0</v>
      </c>
      <c r="BM134" s="5">
        <v>0</v>
      </c>
      <c r="BN134" s="5">
        <v>2370</v>
      </c>
      <c r="BO134" s="5">
        <v>239</v>
      </c>
      <c r="BP134" s="5" t="s">
        <v>395</v>
      </c>
      <c r="BQ134" s="5" t="s">
        <v>396</v>
      </c>
      <c r="BR134" s="5">
        <v>1</v>
      </c>
      <c r="BS134" s="5">
        <v>1</v>
      </c>
      <c r="BT134" s="5">
        <v>1</v>
      </c>
      <c r="BU134" s="5">
        <v>1</v>
      </c>
      <c r="BV134" s="5" t="s">
        <v>397</v>
      </c>
      <c r="BW134" s="5">
        <v>1</v>
      </c>
      <c r="BX134" s="5">
        <v>0</v>
      </c>
      <c r="BY134" s="5" t="s">
        <v>459</v>
      </c>
      <c r="BZ134" s="5" t="s">
        <v>399</v>
      </c>
      <c r="CA134" s="5">
        <v>0</v>
      </c>
      <c r="CB134" s="5">
        <v>470.37</v>
      </c>
      <c r="CC134" s="5">
        <v>0</v>
      </c>
      <c r="CD134" s="5">
        <v>0</v>
      </c>
      <c r="CF134" s="5">
        <v>0</v>
      </c>
      <c r="CL134" s="5" t="s">
        <v>389</v>
      </c>
      <c r="CM134" s="5" t="b">
        <v>0</v>
      </c>
      <c r="CN134" s="5" t="s">
        <v>400</v>
      </c>
      <c r="CO134" s="5" t="s">
        <v>401</v>
      </c>
      <c r="CP134" s="5">
        <v>0</v>
      </c>
      <c r="CQ134" s="5">
        <v>925.91</v>
      </c>
      <c r="CR134" s="5">
        <v>2084.29</v>
      </c>
      <c r="CS134" s="5">
        <v>492.59</v>
      </c>
      <c r="CT134" s="5">
        <v>0.44</v>
      </c>
      <c r="CU134" s="5">
        <v>1.88</v>
      </c>
      <c r="CV134" s="5">
        <v>433.31</v>
      </c>
      <c r="CW134" s="5">
        <v>0</v>
      </c>
      <c r="CX134" s="5">
        <v>0</v>
      </c>
      <c r="CY134" s="5">
        <v>470.37</v>
      </c>
      <c r="DA134" s="5">
        <v>0</v>
      </c>
      <c r="DB134" s="5">
        <v>0</v>
      </c>
      <c r="DC134" s="5">
        <v>0</v>
      </c>
      <c r="DD134" s="5">
        <v>0</v>
      </c>
      <c r="DE134" s="5">
        <v>0</v>
      </c>
      <c r="DF134" s="5">
        <v>0</v>
      </c>
      <c r="DJ134" s="5" t="s">
        <v>521</v>
      </c>
      <c r="DK134" s="5" t="s">
        <v>702</v>
      </c>
      <c r="DL134" s="5" t="s">
        <v>702</v>
      </c>
      <c r="DM134" s="5" t="s">
        <v>703</v>
      </c>
      <c r="DN134" s="5" t="s">
        <v>704</v>
      </c>
      <c r="DO134" s="5" t="s">
        <v>704</v>
      </c>
      <c r="DP134" s="5" t="s">
        <v>114</v>
      </c>
      <c r="DQ134" s="5" t="s">
        <v>524</v>
      </c>
      <c r="DR134" s="5" t="s">
        <v>387</v>
      </c>
      <c r="DS134" s="5" t="s">
        <v>705</v>
      </c>
      <c r="DU134" s="5" t="s">
        <v>15</v>
      </c>
      <c r="DV134" s="5" t="s">
        <v>452</v>
      </c>
      <c r="DW134" s="5" t="s">
        <v>382</v>
      </c>
      <c r="DZ134" s="5" t="s">
        <v>408</v>
      </c>
      <c r="EA134" s="5" t="s">
        <v>845</v>
      </c>
      <c r="EB134" s="5" t="s">
        <v>157</v>
      </c>
      <c r="EC134" s="5" t="s">
        <v>410</v>
      </c>
      <c r="ED134" s="5">
        <v>45292</v>
      </c>
      <c r="EF134" s="5" t="s">
        <v>847</v>
      </c>
    </row>
    <row r="135" spans="1:136" s="5" customFormat="1" x14ac:dyDescent="0.3">
      <c r="A135" s="9">
        <f t="shared" si="30"/>
        <v>134</v>
      </c>
      <c r="B135" s="5" t="s">
        <v>693</v>
      </c>
      <c r="C135" s="5" t="s">
        <v>205</v>
      </c>
      <c r="D135" s="5" t="s">
        <v>216</v>
      </c>
      <c r="E135" s="5" t="s">
        <v>162</v>
      </c>
      <c r="F135" s="20" t="str">
        <f t="shared" si="33"/>
        <v>Wall Furnace and Window AC16 SEER2 Ductless Mini-Split Heat Pump (HSPF2 = 8.1)SFm</v>
      </c>
      <c r="G135" s="5">
        <f t="shared" si="35"/>
        <v>-150</v>
      </c>
      <c r="H135" s="5">
        <f t="shared" si="36"/>
        <v>64.3</v>
      </c>
      <c r="I135" s="5">
        <f t="shared" si="37"/>
        <v>15</v>
      </c>
      <c r="J135" s="132">
        <f t="shared" si="34"/>
        <v>1653.24</v>
      </c>
      <c r="K135" s="132">
        <f t="shared" si="38"/>
        <v>2873.31</v>
      </c>
      <c r="L135" s="15" t="s">
        <v>694</v>
      </c>
      <c r="M135" s="5" t="s">
        <v>157</v>
      </c>
      <c r="N135" s="5" t="s">
        <v>695</v>
      </c>
      <c r="O135" s="5" t="s">
        <v>843</v>
      </c>
      <c r="P135" s="5" t="s">
        <v>721</v>
      </c>
      <c r="R135" s="5" t="s">
        <v>848</v>
      </c>
      <c r="S135" s="5" t="s">
        <v>715</v>
      </c>
      <c r="T135" s="5" t="s">
        <v>716</v>
      </c>
      <c r="U135" s="5" t="s">
        <v>381</v>
      </c>
      <c r="V135" s="5" t="s">
        <v>382</v>
      </c>
      <c r="W135" s="5" t="s">
        <v>383</v>
      </c>
      <c r="X135" s="5" t="s">
        <v>162</v>
      </c>
      <c r="Y135" s="5" t="s">
        <v>384</v>
      </c>
      <c r="Z135" s="5" t="s">
        <v>125</v>
      </c>
      <c r="AA135" s="5" t="s">
        <v>512</v>
      </c>
      <c r="AB135" s="5" t="s">
        <v>386</v>
      </c>
      <c r="AC135" s="5" t="s">
        <v>387</v>
      </c>
      <c r="AD135" s="5" t="s">
        <v>387</v>
      </c>
      <c r="AE135" s="5" t="s">
        <v>820</v>
      </c>
      <c r="AF135" s="5" t="s">
        <v>836</v>
      </c>
      <c r="AG135" s="5" t="s">
        <v>717</v>
      </c>
      <c r="AH135" s="5" t="s">
        <v>516</v>
      </c>
      <c r="AI135" s="5" t="s">
        <v>387</v>
      </c>
      <c r="AJ135" s="5" t="s">
        <v>391</v>
      </c>
      <c r="AK135" s="5" t="s">
        <v>701</v>
      </c>
      <c r="AL135" s="5">
        <v>0</v>
      </c>
      <c r="AM135" s="5">
        <v>-150</v>
      </c>
      <c r="AN135" s="5">
        <v>64.3</v>
      </c>
      <c r="AO135" s="5">
        <v>0</v>
      </c>
      <c r="AP135" s="5">
        <v>0</v>
      </c>
      <c r="AQ135" s="5">
        <v>0</v>
      </c>
      <c r="AR135" s="5">
        <v>298.41000000000003</v>
      </c>
      <c r="AS135" s="5">
        <v>921.66</v>
      </c>
      <c r="AT135" s="5">
        <v>1653.24</v>
      </c>
      <c r="AU135" s="5">
        <v>1383.57</v>
      </c>
      <c r="AV135" s="5">
        <v>1489.74</v>
      </c>
      <c r="AW135" s="5">
        <v>0</v>
      </c>
      <c r="AX135" s="5">
        <v>0</v>
      </c>
      <c r="AY135" s="5">
        <v>0</v>
      </c>
      <c r="AZ135" s="5" t="s">
        <v>382</v>
      </c>
      <c r="BA135" s="5" t="s">
        <v>517</v>
      </c>
      <c r="BB135" s="5">
        <v>15</v>
      </c>
      <c r="BD135" s="5">
        <v>0</v>
      </c>
      <c r="BE135" s="5">
        <v>15</v>
      </c>
      <c r="BF135" s="5">
        <v>0</v>
      </c>
      <c r="BG135" s="5">
        <v>0</v>
      </c>
      <c r="BH135" s="5">
        <v>1910</v>
      </c>
      <c r="BI135" s="5">
        <v>120</v>
      </c>
      <c r="BJ135" s="5">
        <v>0</v>
      </c>
      <c r="BK135" s="5">
        <v>0</v>
      </c>
      <c r="BL135" s="5">
        <v>0</v>
      </c>
      <c r="BM135" s="5">
        <v>0</v>
      </c>
      <c r="BN135" s="5">
        <v>2060</v>
      </c>
      <c r="BO135" s="5">
        <v>55.6</v>
      </c>
      <c r="BP135" s="5" t="s">
        <v>474</v>
      </c>
      <c r="BQ135" s="5" t="s">
        <v>396</v>
      </c>
      <c r="BR135" s="5">
        <v>1</v>
      </c>
      <c r="BS135" s="5">
        <v>1</v>
      </c>
      <c r="BT135" s="5">
        <v>1</v>
      </c>
      <c r="BU135" s="5">
        <v>1</v>
      </c>
      <c r="BV135" s="5" t="s">
        <v>397</v>
      </c>
      <c r="BW135" s="5">
        <v>1</v>
      </c>
      <c r="BX135" s="5">
        <v>0</v>
      </c>
      <c r="BY135" s="5" t="s">
        <v>459</v>
      </c>
      <c r="BZ135" s="5" t="s">
        <v>399</v>
      </c>
      <c r="CA135" s="5">
        <v>0</v>
      </c>
      <c r="CB135" s="5">
        <v>470.37</v>
      </c>
      <c r="CC135" s="5">
        <v>0</v>
      </c>
      <c r="CD135" s="5">
        <v>0</v>
      </c>
      <c r="CF135" s="5">
        <v>0</v>
      </c>
      <c r="CL135" s="5" t="s">
        <v>389</v>
      </c>
      <c r="CM135" s="5" t="b">
        <v>0</v>
      </c>
      <c r="CN135" s="5" t="s">
        <v>400</v>
      </c>
      <c r="CO135" s="5" t="s">
        <v>401</v>
      </c>
      <c r="CP135" s="5">
        <v>0</v>
      </c>
      <c r="CQ135" s="5">
        <v>1235.18</v>
      </c>
      <c r="CR135" s="5">
        <v>2188.81</v>
      </c>
      <c r="CS135" s="5">
        <v>597.11</v>
      </c>
      <c r="CT135" s="5">
        <v>0.56000000000000005</v>
      </c>
      <c r="CU135" s="5">
        <v>2.0699999999999998</v>
      </c>
      <c r="CV135" s="5">
        <v>638.07000000000005</v>
      </c>
      <c r="CW135" s="5">
        <v>0</v>
      </c>
      <c r="CX135" s="5">
        <v>0</v>
      </c>
      <c r="CY135" s="5">
        <v>470.37</v>
      </c>
      <c r="DA135" s="5">
        <v>0</v>
      </c>
      <c r="DB135" s="5">
        <v>0</v>
      </c>
      <c r="DC135" s="5">
        <v>0</v>
      </c>
      <c r="DD135" s="5">
        <v>0</v>
      </c>
      <c r="DE135" s="5">
        <v>0</v>
      </c>
      <c r="DF135" s="5">
        <v>0</v>
      </c>
      <c r="DJ135" s="5" t="s">
        <v>521</v>
      </c>
      <c r="DK135" s="5" t="s">
        <v>702</v>
      </c>
      <c r="DL135" s="5" t="s">
        <v>702</v>
      </c>
      <c r="DM135" s="5" t="s">
        <v>703</v>
      </c>
      <c r="DN135" s="5" t="s">
        <v>704</v>
      </c>
      <c r="DO135" s="5" t="s">
        <v>704</v>
      </c>
      <c r="DP135" s="5" t="s">
        <v>114</v>
      </c>
      <c r="DQ135" s="5" t="s">
        <v>524</v>
      </c>
      <c r="DR135" s="5" t="s">
        <v>387</v>
      </c>
      <c r="DS135" s="5" t="s">
        <v>705</v>
      </c>
      <c r="DU135" s="5" t="s">
        <v>15</v>
      </c>
      <c r="DV135" s="5" t="s">
        <v>452</v>
      </c>
      <c r="DW135" s="5" t="s">
        <v>382</v>
      </c>
      <c r="DZ135" s="5" t="s">
        <v>408</v>
      </c>
      <c r="EA135" s="5" t="s">
        <v>845</v>
      </c>
      <c r="EB135" s="5" t="s">
        <v>157</v>
      </c>
      <c r="EC135" s="5" t="s">
        <v>410</v>
      </c>
      <c r="ED135" s="5">
        <v>45292</v>
      </c>
      <c r="EF135" s="5" t="s">
        <v>849</v>
      </c>
    </row>
    <row r="136" spans="1:136" s="5" customFormat="1" x14ac:dyDescent="0.3">
      <c r="A136" s="9">
        <f t="shared" si="30"/>
        <v>135</v>
      </c>
      <c r="B136" s="5" t="s">
        <v>693</v>
      </c>
      <c r="C136" s="5" t="s">
        <v>205</v>
      </c>
      <c r="D136" s="5" t="s">
        <v>216</v>
      </c>
      <c r="E136" s="5" t="s">
        <v>162</v>
      </c>
      <c r="F136" s="20" t="str">
        <f t="shared" si="33"/>
        <v>Wall Furnace and Window AC16 SEER2 Ductless Mini-Split Heat Pump (HSPF2 = 8.1)SFm</v>
      </c>
      <c r="G136" s="5">
        <f t="shared" si="35"/>
        <v>-150</v>
      </c>
      <c r="H136" s="5">
        <f t="shared" si="36"/>
        <v>64.3</v>
      </c>
      <c r="I136" s="5">
        <f t="shared" si="37"/>
        <v>15</v>
      </c>
      <c r="J136" s="132">
        <f t="shared" si="34"/>
        <v>1653.24</v>
      </c>
      <c r="K136" s="132">
        <f t="shared" si="38"/>
        <v>2873.31</v>
      </c>
      <c r="L136" s="15" t="s">
        <v>694</v>
      </c>
      <c r="M136" s="5" t="s">
        <v>157</v>
      </c>
      <c r="N136" s="5" t="s">
        <v>695</v>
      </c>
      <c r="O136" s="5" t="s">
        <v>843</v>
      </c>
      <c r="P136" s="5" t="s">
        <v>721</v>
      </c>
      <c r="R136" s="5" t="s">
        <v>848</v>
      </c>
      <c r="S136" s="5" t="s">
        <v>715</v>
      </c>
      <c r="T136" s="5" t="s">
        <v>716</v>
      </c>
      <c r="U136" s="5" t="s">
        <v>381</v>
      </c>
      <c r="V136" s="5" t="s">
        <v>382</v>
      </c>
      <c r="W136" s="5" t="s">
        <v>383</v>
      </c>
      <c r="X136" s="5" t="s">
        <v>162</v>
      </c>
      <c r="Y136" s="5" t="s">
        <v>384</v>
      </c>
      <c r="Z136" s="5" t="s">
        <v>125</v>
      </c>
      <c r="AA136" s="5" t="s">
        <v>512</v>
      </c>
      <c r="AB136" s="5" t="s">
        <v>386</v>
      </c>
      <c r="AC136" s="5" t="s">
        <v>387</v>
      </c>
      <c r="AD136" s="5" t="s">
        <v>387</v>
      </c>
      <c r="AE136" s="5" t="s">
        <v>820</v>
      </c>
      <c r="AF136" s="5" t="s">
        <v>836</v>
      </c>
      <c r="AG136" s="5" t="s">
        <v>717</v>
      </c>
      <c r="AH136" s="5" t="s">
        <v>516</v>
      </c>
      <c r="AI136" s="5" t="s">
        <v>387</v>
      </c>
      <c r="AJ136" s="5" t="s">
        <v>391</v>
      </c>
      <c r="AK136" s="5" t="s">
        <v>701</v>
      </c>
      <c r="AL136" s="5">
        <v>0</v>
      </c>
      <c r="AM136" s="5">
        <v>-150</v>
      </c>
      <c r="AN136" s="5">
        <v>64.3</v>
      </c>
      <c r="AO136" s="5">
        <v>0</v>
      </c>
      <c r="AP136" s="5">
        <v>0</v>
      </c>
      <c r="AQ136" s="5">
        <v>0</v>
      </c>
      <c r="AR136" s="5">
        <v>298.41000000000003</v>
      </c>
      <c r="AS136" s="5">
        <v>921.66</v>
      </c>
      <c r="AT136" s="5">
        <v>1653.24</v>
      </c>
      <c r="AU136" s="5">
        <v>1383.57</v>
      </c>
      <c r="AV136" s="5">
        <v>1489.74</v>
      </c>
      <c r="AW136" s="5">
        <v>0</v>
      </c>
      <c r="AX136" s="5">
        <v>0</v>
      </c>
      <c r="AY136" s="5">
        <v>0</v>
      </c>
      <c r="AZ136" s="5" t="s">
        <v>382</v>
      </c>
      <c r="BA136" s="5" t="s">
        <v>517</v>
      </c>
      <c r="BB136" s="5">
        <v>15</v>
      </c>
      <c r="BD136" s="5">
        <v>0</v>
      </c>
      <c r="BE136" s="5">
        <v>15</v>
      </c>
      <c r="BF136" s="5">
        <v>0</v>
      </c>
      <c r="BG136" s="5">
        <v>0</v>
      </c>
      <c r="BH136" s="5">
        <v>1910</v>
      </c>
      <c r="BI136" s="5">
        <v>120</v>
      </c>
      <c r="BJ136" s="5">
        <v>0</v>
      </c>
      <c r="BK136" s="5">
        <v>0</v>
      </c>
      <c r="BL136" s="5">
        <v>0</v>
      </c>
      <c r="BM136" s="5">
        <v>0</v>
      </c>
      <c r="BN136" s="5">
        <v>2060</v>
      </c>
      <c r="BO136" s="5">
        <v>55.6</v>
      </c>
      <c r="BP136" s="5" t="s">
        <v>395</v>
      </c>
      <c r="BQ136" s="5" t="s">
        <v>396</v>
      </c>
      <c r="BR136" s="5">
        <v>1</v>
      </c>
      <c r="BS136" s="5">
        <v>1</v>
      </c>
      <c r="BT136" s="5">
        <v>1</v>
      </c>
      <c r="BU136" s="5">
        <v>1</v>
      </c>
      <c r="BV136" s="5" t="s">
        <v>397</v>
      </c>
      <c r="BW136" s="5">
        <v>1</v>
      </c>
      <c r="BX136" s="5">
        <v>0</v>
      </c>
      <c r="BY136" s="5" t="s">
        <v>459</v>
      </c>
      <c r="BZ136" s="5" t="s">
        <v>399</v>
      </c>
      <c r="CA136" s="5">
        <v>0</v>
      </c>
      <c r="CB136" s="5">
        <v>470.37</v>
      </c>
      <c r="CC136" s="5">
        <v>0</v>
      </c>
      <c r="CD136" s="5">
        <v>0</v>
      </c>
      <c r="CF136" s="5">
        <v>0</v>
      </c>
      <c r="CL136" s="5" t="s">
        <v>389</v>
      </c>
      <c r="CM136" s="5" t="b">
        <v>0</v>
      </c>
      <c r="CN136" s="5" t="s">
        <v>400</v>
      </c>
      <c r="CO136" s="5" t="s">
        <v>401</v>
      </c>
      <c r="CP136" s="5">
        <v>0</v>
      </c>
      <c r="CQ136" s="5">
        <v>1235.18</v>
      </c>
      <c r="CR136" s="5">
        <v>2188.81</v>
      </c>
      <c r="CS136" s="5">
        <v>597.11</v>
      </c>
      <c r="CT136" s="5">
        <v>0.56000000000000005</v>
      </c>
      <c r="CU136" s="5">
        <v>2.0699999999999998</v>
      </c>
      <c r="CV136" s="5">
        <v>638.07000000000005</v>
      </c>
      <c r="CW136" s="5">
        <v>0</v>
      </c>
      <c r="CX136" s="5">
        <v>0</v>
      </c>
      <c r="CY136" s="5">
        <v>470.37</v>
      </c>
      <c r="DA136" s="5">
        <v>0</v>
      </c>
      <c r="DB136" s="5">
        <v>0</v>
      </c>
      <c r="DC136" s="5">
        <v>0</v>
      </c>
      <c r="DD136" s="5">
        <v>0</v>
      </c>
      <c r="DE136" s="5">
        <v>0</v>
      </c>
      <c r="DF136" s="5">
        <v>0</v>
      </c>
      <c r="DJ136" s="5" t="s">
        <v>521</v>
      </c>
      <c r="DK136" s="5" t="s">
        <v>702</v>
      </c>
      <c r="DL136" s="5" t="s">
        <v>702</v>
      </c>
      <c r="DM136" s="5" t="s">
        <v>703</v>
      </c>
      <c r="DN136" s="5" t="s">
        <v>704</v>
      </c>
      <c r="DO136" s="5" t="s">
        <v>704</v>
      </c>
      <c r="DP136" s="5" t="s">
        <v>114</v>
      </c>
      <c r="DQ136" s="5" t="s">
        <v>524</v>
      </c>
      <c r="DR136" s="5" t="s">
        <v>387</v>
      </c>
      <c r="DS136" s="5" t="s">
        <v>705</v>
      </c>
      <c r="DU136" s="5" t="s">
        <v>15</v>
      </c>
      <c r="DV136" s="5" t="s">
        <v>452</v>
      </c>
      <c r="DW136" s="5" t="s">
        <v>382</v>
      </c>
      <c r="DZ136" s="5" t="s">
        <v>408</v>
      </c>
      <c r="EA136" s="5" t="s">
        <v>845</v>
      </c>
      <c r="EB136" s="5" t="s">
        <v>157</v>
      </c>
      <c r="EC136" s="5" t="s">
        <v>410</v>
      </c>
      <c r="ED136" s="5">
        <v>45292</v>
      </c>
      <c r="EF136" s="5" t="s">
        <v>850</v>
      </c>
    </row>
    <row r="137" spans="1:136" s="5" customFormat="1" x14ac:dyDescent="0.3">
      <c r="A137" s="9">
        <f t="shared" si="30"/>
        <v>136</v>
      </c>
      <c r="B137" s="5" t="s">
        <v>693</v>
      </c>
      <c r="C137" s="5" t="s">
        <v>203</v>
      </c>
      <c r="D137" s="5" t="s">
        <v>218</v>
      </c>
      <c r="E137" s="5" t="s">
        <v>166</v>
      </c>
      <c r="F137" s="20" t="str">
        <f t="shared" si="33"/>
        <v>Wall Furnace16.9 SEER2 Ductless Mini-Split Heat Pump (HSPF2 = 8.3)MFm</v>
      </c>
      <c r="G137" s="5">
        <f t="shared" si="35"/>
        <v>-346</v>
      </c>
      <c r="H137" s="5">
        <f t="shared" si="36"/>
        <v>53.8</v>
      </c>
      <c r="I137" s="5">
        <f t="shared" si="37"/>
        <v>15</v>
      </c>
      <c r="J137" s="132">
        <f t="shared" si="34"/>
        <v>2469.29</v>
      </c>
      <c r="K137" s="132">
        <f t="shared" si="38"/>
        <v>2969.5699999999997</v>
      </c>
      <c r="L137" s="15" t="s">
        <v>694</v>
      </c>
      <c r="M137" s="5" t="s">
        <v>157</v>
      </c>
      <c r="N137" s="5" t="s">
        <v>695</v>
      </c>
      <c r="O137" s="5" t="s">
        <v>851</v>
      </c>
      <c r="P137" s="5" t="s">
        <v>697</v>
      </c>
      <c r="R137" s="5" t="s">
        <v>852</v>
      </c>
      <c r="S137" s="5" t="s">
        <v>699</v>
      </c>
      <c r="T137" s="5" t="s">
        <v>699</v>
      </c>
      <c r="U137" s="5" t="s">
        <v>381</v>
      </c>
      <c r="V137" s="5" t="s">
        <v>382</v>
      </c>
      <c r="W137" s="5" t="s">
        <v>383</v>
      </c>
      <c r="X137" s="5" t="s">
        <v>166</v>
      </c>
      <c r="Y137" s="5" t="s">
        <v>384</v>
      </c>
      <c r="Z137" s="5" t="s">
        <v>125</v>
      </c>
      <c r="AA137" s="5" t="s">
        <v>512</v>
      </c>
      <c r="AB137" s="5" t="s">
        <v>386</v>
      </c>
      <c r="AC137" s="5" t="s">
        <v>387</v>
      </c>
      <c r="AD137" s="5" t="s">
        <v>387</v>
      </c>
      <c r="AE137" s="5" t="s">
        <v>820</v>
      </c>
      <c r="AF137" s="5" t="s">
        <v>589</v>
      </c>
      <c r="AG137" s="5" t="s">
        <v>203</v>
      </c>
      <c r="AH137" s="5" t="s">
        <v>516</v>
      </c>
      <c r="AI137" s="5" t="s">
        <v>387</v>
      </c>
      <c r="AJ137" s="5" t="s">
        <v>391</v>
      </c>
      <c r="AK137" s="5" t="s">
        <v>701</v>
      </c>
      <c r="AL137" s="5">
        <v>0</v>
      </c>
      <c r="AM137" s="5">
        <v>-346</v>
      </c>
      <c r="AN137" s="5">
        <v>53.8</v>
      </c>
      <c r="AO137" s="5">
        <v>0</v>
      </c>
      <c r="AP137" s="5">
        <v>0</v>
      </c>
      <c r="AQ137" s="5">
        <v>0</v>
      </c>
      <c r="AR137" s="5">
        <v>114.6</v>
      </c>
      <c r="AS137" s="5">
        <v>385.68</v>
      </c>
      <c r="AT137" s="5">
        <v>2469.29</v>
      </c>
      <c r="AU137" s="5">
        <v>1383.57</v>
      </c>
      <c r="AV137" s="5">
        <v>1586</v>
      </c>
      <c r="AW137" s="5">
        <v>0</v>
      </c>
      <c r="AX137" s="5">
        <v>0</v>
      </c>
      <c r="AY137" s="5">
        <v>0</v>
      </c>
      <c r="AZ137" s="5" t="s">
        <v>382</v>
      </c>
      <c r="BA137" s="5" t="s">
        <v>517</v>
      </c>
      <c r="BB137" s="5">
        <v>15</v>
      </c>
      <c r="BD137" s="5">
        <v>0</v>
      </c>
      <c r="BE137" s="5">
        <v>15</v>
      </c>
      <c r="BF137" s="5">
        <v>0</v>
      </c>
      <c r="BG137" s="5">
        <v>0</v>
      </c>
      <c r="BH137" s="5">
        <v>2010</v>
      </c>
      <c r="BI137" s="5">
        <v>293</v>
      </c>
      <c r="BJ137" s="5">
        <v>0</v>
      </c>
      <c r="BK137" s="5">
        <v>0</v>
      </c>
      <c r="BL137" s="5">
        <v>0</v>
      </c>
      <c r="BM137" s="5">
        <v>0</v>
      </c>
      <c r="BN137" s="5">
        <v>2350</v>
      </c>
      <c r="BO137" s="5">
        <v>239</v>
      </c>
      <c r="BP137" s="5" t="s">
        <v>474</v>
      </c>
      <c r="BQ137" s="5" t="s">
        <v>396</v>
      </c>
      <c r="BR137" s="5">
        <v>1</v>
      </c>
      <c r="BS137" s="5">
        <v>1</v>
      </c>
      <c r="BT137" s="5">
        <v>1</v>
      </c>
      <c r="BU137" s="5">
        <v>1</v>
      </c>
      <c r="BV137" s="5" t="s">
        <v>397</v>
      </c>
      <c r="BW137" s="5">
        <v>1</v>
      </c>
      <c r="BX137" s="5">
        <v>0</v>
      </c>
      <c r="BY137" s="5" t="s">
        <v>459</v>
      </c>
      <c r="BZ137" s="5" t="s">
        <v>399</v>
      </c>
      <c r="CA137" s="5">
        <v>0</v>
      </c>
      <c r="CB137" s="5">
        <v>685.92</v>
      </c>
      <c r="CC137" s="5">
        <v>0</v>
      </c>
      <c r="CD137" s="5">
        <v>0</v>
      </c>
      <c r="CF137" s="5">
        <v>0</v>
      </c>
      <c r="CL137" s="5" t="s">
        <v>389</v>
      </c>
      <c r="CM137" s="5" t="b">
        <v>0</v>
      </c>
      <c r="CN137" s="5" t="s">
        <v>400</v>
      </c>
      <c r="CO137" s="5" t="s">
        <v>401</v>
      </c>
      <c r="CP137" s="5">
        <v>0</v>
      </c>
      <c r="CQ137" s="5">
        <v>1033.48</v>
      </c>
      <c r="CR137" s="5">
        <v>3355.64</v>
      </c>
      <c r="CS137" s="5">
        <v>978.27</v>
      </c>
      <c r="CT137" s="5">
        <v>0.31</v>
      </c>
      <c r="CU137" s="5">
        <v>1.06</v>
      </c>
      <c r="CV137" s="5">
        <v>55.21</v>
      </c>
      <c r="CW137" s="5">
        <v>0</v>
      </c>
      <c r="CX137" s="5">
        <v>0</v>
      </c>
      <c r="CY137" s="5">
        <v>685.92</v>
      </c>
      <c r="DA137" s="5">
        <v>0</v>
      </c>
      <c r="DB137" s="5">
        <v>0</v>
      </c>
      <c r="DC137" s="5">
        <v>0</v>
      </c>
      <c r="DD137" s="5">
        <v>0</v>
      </c>
      <c r="DE137" s="5">
        <v>0</v>
      </c>
      <c r="DF137" s="5">
        <v>0</v>
      </c>
      <c r="DJ137" s="5" t="s">
        <v>521</v>
      </c>
      <c r="DK137" s="5" t="s">
        <v>702</v>
      </c>
      <c r="DL137" s="5" t="s">
        <v>702</v>
      </c>
      <c r="DM137" s="5" t="s">
        <v>703</v>
      </c>
      <c r="DN137" s="5" t="s">
        <v>704</v>
      </c>
      <c r="DO137" s="5" t="s">
        <v>704</v>
      </c>
      <c r="DP137" s="5" t="s">
        <v>114</v>
      </c>
      <c r="DQ137" s="5" t="s">
        <v>524</v>
      </c>
      <c r="DR137" s="5" t="s">
        <v>387</v>
      </c>
      <c r="DS137" s="5" t="s">
        <v>705</v>
      </c>
      <c r="DU137" s="5" t="s">
        <v>15</v>
      </c>
      <c r="DV137" s="5" t="s">
        <v>452</v>
      </c>
      <c r="DW137" s="5" t="s">
        <v>382</v>
      </c>
      <c r="DZ137" s="5" t="s">
        <v>408</v>
      </c>
      <c r="EA137" s="5" t="s">
        <v>853</v>
      </c>
      <c r="EB137" s="5" t="s">
        <v>157</v>
      </c>
      <c r="EC137" s="5" t="s">
        <v>410</v>
      </c>
      <c r="ED137" s="5">
        <v>45292</v>
      </c>
      <c r="EF137" s="5" t="s">
        <v>854</v>
      </c>
    </row>
    <row r="138" spans="1:136" s="5" customFormat="1" x14ac:dyDescent="0.3">
      <c r="A138" s="9">
        <f t="shared" si="30"/>
        <v>137</v>
      </c>
      <c r="B138" s="5" t="s">
        <v>693</v>
      </c>
      <c r="C138" s="5" t="s">
        <v>203</v>
      </c>
      <c r="D138" s="5" t="s">
        <v>218</v>
      </c>
      <c r="E138" s="5" t="s">
        <v>166</v>
      </c>
      <c r="F138" s="20" t="str">
        <f t="shared" si="33"/>
        <v>Wall Furnace16.9 SEER2 Ductless Mini-Split Heat Pump (HSPF2 = 8.3)MFm</v>
      </c>
      <c r="G138" s="5">
        <f t="shared" si="35"/>
        <v>-346</v>
      </c>
      <c r="H138" s="5">
        <f t="shared" si="36"/>
        <v>53.8</v>
      </c>
      <c r="I138" s="5">
        <f t="shared" si="37"/>
        <v>15</v>
      </c>
      <c r="J138" s="132">
        <f t="shared" si="34"/>
        <v>2469.29</v>
      </c>
      <c r="K138" s="132">
        <f t="shared" si="38"/>
        <v>2969.5699999999997</v>
      </c>
      <c r="L138" s="15" t="s">
        <v>694</v>
      </c>
      <c r="M138" s="5" t="s">
        <v>157</v>
      </c>
      <c r="N138" s="5" t="s">
        <v>695</v>
      </c>
      <c r="O138" s="5" t="s">
        <v>851</v>
      </c>
      <c r="P138" s="5" t="s">
        <v>697</v>
      </c>
      <c r="R138" s="5" t="s">
        <v>852</v>
      </c>
      <c r="S138" s="5" t="s">
        <v>699</v>
      </c>
      <c r="T138" s="5" t="s">
        <v>699</v>
      </c>
      <c r="U138" s="5" t="s">
        <v>381</v>
      </c>
      <c r="V138" s="5" t="s">
        <v>382</v>
      </c>
      <c r="W138" s="5" t="s">
        <v>383</v>
      </c>
      <c r="X138" s="5" t="s">
        <v>166</v>
      </c>
      <c r="Y138" s="5" t="s">
        <v>384</v>
      </c>
      <c r="Z138" s="5" t="s">
        <v>125</v>
      </c>
      <c r="AA138" s="5" t="s">
        <v>512</v>
      </c>
      <c r="AB138" s="5" t="s">
        <v>386</v>
      </c>
      <c r="AC138" s="5" t="s">
        <v>387</v>
      </c>
      <c r="AD138" s="5" t="s">
        <v>387</v>
      </c>
      <c r="AE138" s="5" t="s">
        <v>820</v>
      </c>
      <c r="AF138" s="5" t="s">
        <v>589</v>
      </c>
      <c r="AG138" s="5" t="s">
        <v>203</v>
      </c>
      <c r="AH138" s="5" t="s">
        <v>516</v>
      </c>
      <c r="AI138" s="5" t="s">
        <v>387</v>
      </c>
      <c r="AJ138" s="5" t="s">
        <v>391</v>
      </c>
      <c r="AK138" s="5" t="s">
        <v>701</v>
      </c>
      <c r="AL138" s="5">
        <v>0</v>
      </c>
      <c r="AM138" s="5">
        <v>-346</v>
      </c>
      <c r="AN138" s="5">
        <v>53.8</v>
      </c>
      <c r="AO138" s="5">
        <v>0</v>
      </c>
      <c r="AP138" s="5">
        <v>0</v>
      </c>
      <c r="AQ138" s="5">
        <v>0</v>
      </c>
      <c r="AR138" s="5">
        <v>114.6</v>
      </c>
      <c r="AS138" s="5">
        <v>385.68</v>
      </c>
      <c r="AT138" s="5">
        <v>2469.29</v>
      </c>
      <c r="AU138" s="5">
        <v>1383.57</v>
      </c>
      <c r="AV138" s="5">
        <v>1586</v>
      </c>
      <c r="AW138" s="5">
        <v>0</v>
      </c>
      <c r="AX138" s="5">
        <v>0</v>
      </c>
      <c r="AY138" s="5">
        <v>0</v>
      </c>
      <c r="AZ138" s="5" t="s">
        <v>382</v>
      </c>
      <c r="BA138" s="5" t="s">
        <v>517</v>
      </c>
      <c r="BB138" s="5">
        <v>15</v>
      </c>
      <c r="BD138" s="5">
        <v>0</v>
      </c>
      <c r="BE138" s="5">
        <v>15</v>
      </c>
      <c r="BF138" s="5">
        <v>0</v>
      </c>
      <c r="BG138" s="5">
        <v>0</v>
      </c>
      <c r="BH138" s="5">
        <v>2010</v>
      </c>
      <c r="BI138" s="5">
        <v>293</v>
      </c>
      <c r="BJ138" s="5">
        <v>0</v>
      </c>
      <c r="BK138" s="5">
        <v>0</v>
      </c>
      <c r="BL138" s="5">
        <v>0</v>
      </c>
      <c r="BM138" s="5">
        <v>0</v>
      </c>
      <c r="BN138" s="5">
        <v>2350</v>
      </c>
      <c r="BO138" s="5">
        <v>239</v>
      </c>
      <c r="BP138" s="5" t="s">
        <v>395</v>
      </c>
      <c r="BQ138" s="5" t="s">
        <v>396</v>
      </c>
      <c r="BR138" s="5">
        <v>1</v>
      </c>
      <c r="BS138" s="5">
        <v>1</v>
      </c>
      <c r="BT138" s="5">
        <v>1</v>
      </c>
      <c r="BU138" s="5">
        <v>1</v>
      </c>
      <c r="BV138" s="5" t="s">
        <v>397</v>
      </c>
      <c r="BW138" s="5">
        <v>1</v>
      </c>
      <c r="BX138" s="5">
        <v>0</v>
      </c>
      <c r="BY138" s="5" t="s">
        <v>459</v>
      </c>
      <c r="BZ138" s="5" t="s">
        <v>399</v>
      </c>
      <c r="CA138" s="5">
        <v>0</v>
      </c>
      <c r="CB138" s="5">
        <v>685.92</v>
      </c>
      <c r="CC138" s="5">
        <v>0</v>
      </c>
      <c r="CD138" s="5">
        <v>0</v>
      </c>
      <c r="CF138" s="5">
        <v>0</v>
      </c>
      <c r="CL138" s="5" t="s">
        <v>389</v>
      </c>
      <c r="CM138" s="5" t="b">
        <v>0</v>
      </c>
      <c r="CN138" s="5" t="s">
        <v>400</v>
      </c>
      <c r="CO138" s="5" t="s">
        <v>401</v>
      </c>
      <c r="CP138" s="5">
        <v>0</v>
      </c>
      <c r="CQ138" s="5">
        <v>1033.48</v>
      </c>
      <c r="CR138" s="5">
        <v>3355.64</v>
      </c>
      <c r="CS138" s="5">
        <v>978.27</v>
      </c>
      <c r="CT138" s="5">
        <v>0.31</v>
      </c>
      <c r="CU138" s="5">
        <v>1.06</v>
      </c>
      <c r="CV138" s="5">
        <v>55.21</v>
      </c>
      <c r="CW138" s="5">
        <v>0</v>
      </c>
      <c r="CX138" s="5">
        <v>0</v>
      </c>
      <c r="CY138" s="5">
        <v>685.92</v>
      </c>
      <c r="DA138" s="5">
        <v>0</v>
      </c>
      <c r="DB138" s="5">
        <v>0</v>
      </c>
      <c r="DC138" s="5">
        <v>0</v>
      </c>
      <c r="DD138" s="5">
        <v>0</v>
      </c>
      <c r="DE138" s="5">
        <v>0</v>
      </c>
      <c r="DF138" s="5">
        <v>0</v>
      </c>
      <c r="DJ138" s="5" t="s">
        <v>521</v>
      </c>
      <c r="DK138" s="5" t="s">
        <v>702</v>
      </c>
      <c r="DL138" s="5" t="s">
        <v>702</v>
      </c>
      <c r="DM138" s="5" t="s">
        <v>703</v>
      </c>
      <c r="DN138" s="5" t="s">
        <v>704</v>
      </c>
      <c r="DO138" s="5" t="s">
        <v>704</v>
      </c>
      <c r="DP138" s="5" t="s">
        <v>114</v>
      </c>
      <c r="DQ138" s="5" t="s">
        <v>524</v>
      </c>
      <c r="DR138" s="5" t="s">
        <v>387</v>
      </c>
      <c r="DS138" s="5" t="s">
        <v>705</v>
      </c>
      <c r="DU138" s="5" t="s">
        <v>15</v>
      </c>
      <c r="DV138" s="5" t="s">
        <v>452</v>
      </c>
      <c r="DW138" s="5" t="s">
        <v>382</v>
      </c>
      <c r="DZ138" s="5" t="s">
        <v>408</v>
      </c>
      <c r="EA138" s="5" t="s">
        <v>853</v>
      </c>
      <c r="EB138" s="5" t="s">
        <v>157</v>
      </c>
      <c r="EC138" s="5" t="s">
        <v>410</v>
      </c>
      <c r="ED138" s="5">
        <v>45292</v>
      </c>
      <c r="EF138" s="5" t="s">
        <v>855</v>
      </c>
    </row>
    <row r="139" spans="1:136" s="5" customFormat="1" x14ac:dyDescent="0.3">
      <c r="A139" s="9">
        <f t="shared" si="30"/>
        <v>138</v>
      </c>
      <c r="B139" s="5" t="s">
        <v>693</v>
      </c>
      <c r="C139" s="5" t="s">
        <v>203</v>
      </c>
      <c r="D139" s="5" t="s">
        <v>218</v>
      </c>
      <c r="E139" s="5" t="s">
        <v>162</v>
      </c>
      <c r="F139" s="20" t="str">
        <f t="shared" si="33"/>
        <v>Wall Furnace16.9 SEER2 Ductless Mini-Split Heat Pump (HSPF2 = 8.3)SFm</v>
      </c>
      <c r="G139" s="5">
        <f t="shared" si="35"/>
        <v>-363</v>
      </c>
      <c r="H139" s="5">
        <f t="shared" si="36"/>
        <v>64.2</v>
      </c>
      <c r="I139" s="5">
        <f t="shared" si="37"/>
        <v>15</v>
      </c>
      <c r="J139" s="132">
        <f t="shared" si="34"/>
        <v>2469.29</v>
      </c>
      <c r="K139" s="132">
        <f t="shared" si="38"/>
        <v>2969.5699999999997</v>
      </c>
      <c r="L139" s="15" t="s">
        <v>694</v>
      </c>
      <c r="M139" s="5" t="s">
        <v>157</v>
      </c>
      <c r="N139" s="5" t="s">
        <v>695</v>
      </c>
      <c r="O139" s="5" t="s">
        <v>851</v>
      </c>
      <c r="P139" s="5" t="s">
        <v>709</v>
      </c>
      <c r="R139" s="5" t="s">
        <v>856</v>
      </c>
      <c r="S139" s="5" t="s">
        <v>699</v>
      </c>
      <c r="T139" s="5" t="s">
        <v>699</v>
      </c>
      <c r="U139" s="5" t="s">
        <v>381</v>
      </c>
      <c r="V139" s="5" t="s">
        <v>382</v>
      </c>
      <c r="W139" s="5" t="s">
        <v>383</v>
      </c>
      <c r="X139" s="5" t="s">
        <v>162</v>
      </c>
      <c r="Y139" s="5" t="s">
        <v>384</v>
      </c>
      <c r="Z139" s="5" t="s">
        <v>125</v>
      </c>
      <c r="AA139" s="5" t="s">
        <v>512</v>
      </c>
      <c r="AB139" s="5" t="s">
        <v>386</v>
      </c>
      <c r="AC139" s="5" t="s">
        <v>387</v>
      </c>
      <c r="AD139" s="5" t="s">
        <v>387</v>
      </c>
      <c r="AE139" s="5" t="s">
        <v>820</v>
      </c>
      <c r="AF139" s="5" t="s">
        <v>589</v>
      </c>
      <c r="AG139" s="5" t="s">
        <v>203</v>
      </c>
      <c r="AH139" s="5" t="s">
        <v>516</v>
      </c>
      <c r="AI139" s="5" t="s">
        <v>387</v>
      </c>
      <c r="AJ139" s="5" t="s">
        <v>391</v>
      </c>
      <c r="AK139" s="5" t="s">
        <v>701</v>
      </c>
      <c r="AL139" s="5">
        <v>0</v>
      </c>
      <c r="AM139" s="5">
        <v>-363</v>
      </c>
      <c r="AN139" s="5">
        <v>64.2</v>
      </c>
      <c r="AO139" s="5">
        <v>0</v>
      </c>
      <c r="AP139" s="5">
        <v>0</v>
      </c>
      <c r="AQ139" s="5">
        <v>0</v>
      </c>
      <c r="AR139" s="5">
        <v>114.6</v>
      </c>
      <c r="AS139" s="5">
        <v>385.68</v>
      </c>
      <c r="AT139" s="5">
        <v>2469.29</v>
      </c>
      <c r="AU139" s="5">
        <v>1383.57</v>
      </c>
      <c r="AV139" s="5">
        <v>1586</v>
      </c>
      <c r="AW139" s="5">
        <v>0</v>
      </c>
      <c r="AX139" s="5">
        <v>0</v>
      </c>
      <c r="AY139" s="5">
        <v>0</v>
      </c>
      <c r="AZ139" s="5" t="s">
        <v>382</v>
      </c>
      <c r="BA139" s="5" t="s">
        <v>517</v>
      </c>
      <c r="BB139" s="5">
        <v>15</v>
      </c>
      <c r="BD139" s="5">
        <v>0</v>
      </c>
      <c r="BE139" s="5">
        <v>15</v>
      </c>
      <c r="BF139" s="5">
        <v>0</v>
      </c>
      <c r="BG139" s="5">
        <v>0</v>
      </c>
      <c r="BH139" s="5">
        <v>1680</v>
      </c>
      <c r="BI139" s="5">
        <v>120</v>
      </c>
      <c r="BJ139" s="5">
        <v>0</v>
      </c>
      <c r="BK139" s="5">
        <v>0</v>
      </c>
      <c r="BL139" s="5">
        <v>0</v>
      </c>
      <c r="BM139" s="5">
        <v>0</v>
      </c>
      <c r="BN139" s="5">
        <v>2040</v>
      </c>
      <c r="BO139" s="5">
        <v>55.6</v>
      </c>
      <c r="BP139" s="5" t="s">
        <v>474</v>
      </c>
      <c r="BQ139" s="5" t="s">
        <v>396</v>
      </c>
      <c r="BR139" s="5">
        <v>1</v>
      </c>
      <c r="BS139" s="5">
        <v>1</v>
      </c>
      <c r="BT139" s="5">
        <v>1</v>
      </c>
      <c r="BU139" s="5">
        <v>1</v>
      </c>
      <c r="BV139" s="5" t="s">
        <v>397</v>
      </c>
      <c r="BW139" s="5">
        <v>1</v>
      </c>
      <c r="BX139" s="5">
        <v>0</v>
      </c>
      <c r="BY139" s="5" t="s">
        <v>459</v>
      </c>
      <c r="BZ139" s="5" t="s">
        <v>399</v>
      </c>
      <c r="CA139" s="5">
        <v>0</v>
      </c>
      <c r="CB139" s="5">
        <v>685.92</v>
      </c>
      <c r="CC139" s="5">
        <v>0</v>
      </c>
      <c r="CD139" s="5">
        <v>0</v>
      </c>
      <c r="CF139" s="5">
        <v>0</v>
      </c>
      <c r="CL139" s="5" t="s">
        <v>389</v>
      </c>
      <c r="CM139" s="5" t="b">
        <v>0</v>
      </c>
      <c r="CN139" s="5" t="s">
        <v>400</v>
      </c>
      <c r="CO139" s="5" t="s">
        <v>401</v>
      </c>
      <c r="CP139" s="5">
        <v>0</v>
      </c>
      <c r="CQ139" s="5">
        <v>1233.26</v>
      </c>
      <c r="CR139" s="5">
        <v>3370</v>
      </c>
      <c r="CS139" s="5">
        <v>992.64</v>
      </c>
      <c r="CT139" s="5">
        <v>0.37</v>
      </c>
      <c r="CU139" s="5">
        <v>1.24</v>
      </c>
      <c r="CV139" s="5">
        <v>240.62</v>
      </c>
      <c r="CW139" s="5">
        <v>0</v>
      </c>
      <c r="CX139" s="5">
        <v>0</v>
      </c>
      <c r="CY139" s="5">
        <v>685.92</v>
      </c>
      <c r="DA139" s="5">
        <v>0</v>
      </c>
      <c r="DB139" s="5">
        <v>0</v>
      </c>
      <c r="DC139" s="5">
        <v>0</v>
      </c>
      <c r="DD139" s="5">
        <v>0</v>
      </c>
      <c r="DE139" s="5">
        <v>0</v>
      </c>
      <c r="DF139" s="5">
        <v>0</v>
      </c>
      <c r="DJ139" s="5" t="s">
        <v>521</v>
      </c>
      <c r="DK139" s="5" t="s">
        <v>702</v>
      </c>
      <c r="DL139" s="5" t="s">
        <v>702</v>
      </c>
      <c r="DM139" s="5" t="s">
        <v>703</v>
      </c>
      <c r="DN139" s="5" t="s">
        <v>704</v>
      </c>
      <c r="DO139" s="5" t="s">
        <v>704</v>
      </c>
      <c r="DP139" s="5" t="s">
        <v>114</v>
      </c>
      <c r="DQ139" s="5" t="s">
        <v>524</v>
      </c>
      <c r="DR139" s="5" t="s">
        <v>387</v>
      </c>
      <c r="DS139" s="5" t="s">
        <v>705</v>
      </c>
      <c r="DU139" s="5" t="s">
        <v>15</v>
      </c>
      <c r="DV139" s="5" t="s">
        <v>452</v>
      </c>
      <c r="DW139" s="5" t="s">
        <v>382</v>
      </c>
      <c r="DZ139" s="5" t="s">
        <v>408</v>
      </c>
      <c r="EA139" s="5" t="s">
        <v>853</v>
      </c>
      <c r="EB139" s="5" t="s">
        <v>157</v>
      </c>
      <c r="EC139" s="5" t="s">
        <v>410</v>
      </c>
      <c r="ED139" s="5">
        <v>45292</v>
      </c>
      <c r="EF139" s="5" t="s">
        <v>857</v>
      </c>
    </row>
    <row r="140" spans="1:136" s="5" customFormat="1" x14ac:dyDescent="0.3">
      <c r="A140" s="9">
        <f t="shared" si="30"/>
        <v>139</v>
      </c>
      <c r="B140" s="5" t="s">
        <v>693</v>
      </c>
      <c r="C140" s="5" t="s">
        <v>203</v>
      </c>
      <c r="D140" s="5" t="s">
        <v>218</v>
      </c>
      <c r="E140" s="5" t="s">
        <v>162</v>
      </c>
      <c r="F140" s="20" t="str">
        <f t="shared" si="33"/>
        <v>Wall Furnace16.9 SEER2 Ductless Mini-Split Heat Pump (HSPF2 = 8.3)SFm</v>
      </c>
      <c r="G140" s="5">
        <f t="shared" si="35"/>
        <v>-363</v>
      </c>
      <c r="H140" s="5">
        <f t="shared" si="36"/>
        <v>64.2</v>
      </c>
      <c r="I140" s="5">
        <f t="shared" si="37"/>
        <v>15</v>
      </c>
      <c r="J140" s="132">
        <f t="shared" si="34"/>
        <v>2469.29</v>
      </c>
      <c r="K140" s="132">
        <f t="shared" si="38"/>
        <v>2969.5699999999997</v>
      </c>
      <c r="L140" s="15" t="s">
        <v>694</v>
      </c>
      <c r="M140" s="5" t="s">
        <v>157</v>
      </c>
      <c r="N140" s="5" t="s">
        <v>695</v>
      </c>
      <c r="O140" s="5" t="s">
        <v>851</v>
      </c>
      <c r="P140" s="5" t="s">
        <v>709</v>
      </c>
      <c r="R140" s="5" t="s">
        <v>856</v>
      </c>
      <c r="S140" s="5" t="s">
        <v>699</v>
      </c>
      <c r="T140" s="5" t="s">
        <v>699</v>
      </c>
      <c r="U140" s="5" t="s">
        <v>381</v>
      </c>
      <c r="V140" s="5" t="s">
        <v>382</v>
      </c>
      <c r="W140" s="5" t="s">
        <v>383</v>
      </c>
      <c r="X140" s="5" t="s">
        <v>162</v>
      </c>
      <c r="Y140" s="5" t="s">
        <v>384</v>
      </c>
      <c r="Z140" s="5" t="s">
        <v>125</v>
      </c>
      <c r="AA140" s="5" t="s">
        <v>512</v>
      </c>
      <c r="AB140" s="5" t="s">
        <v>386</v>
      </c>
      <c r="AC140" s="5" t="s">
        <v>387</v>
      </c>
      <c r="AD140" s="5" t="s">
        <v>387</v>
      </c>
      <c r="AE140" s="5" t="s">
        <v>820</v>
      </c>
      <c r="AF140" s="5" t="s">
        <v>589</v>
      </c>
      <c r="AG140" s="5" t="s">
        <v>203</v>
      </c>
      <c r="AH140" s="5" t="s">
        <v>516</v>
      </c>
      <c r="AI140" s="5" t="s">
        <v>387</v>
      </c>
      <c r="AJ140" s="5" t="s">
        <v>391</v>
      </c>
      <c r="AK140" s="5" t="s">
        <v>701</v>
      </c>
      <c r="AL140" s="5">
        <v>0</v>
      </c>
      <c r="AM140" s="5">
        <v>-363</v>
      </c>
      <c r="AN140" s="5">
        <v>64.2</v>
      </c>
      <c r="AO140" s="5">
        <v>0</v>
      </c>
      <c r="AP140" s="5">
        <v>0</v>
      </c>
      <c r="AQ140" s="5">
        <v>0</v>
      </c>
      <c r="AR140" s="5">
        <v>114.6</v>
      </c>
      <c r="AS140" s="5">
        <v>385.68</v>
      </c>
      <c r="AT140" s="5">
        <v>2469.29</v>
      </c>
      <c r="AU140" s="5">
        <v>1383.57</v>
      </c>
      <c r="AV140" s="5">
        <v>1586</v>
      </c>
      <c r="AW140" s="5">
        <v>0</v>
      </c>
      <c r="AX140" s="5">
        <v>0</v>
      </c>
      <c r="AY140" s="5">
        <v>0</v>
      </c>
      <c r="AZ140" s="5" t="s">
        <v>382</v>
      </c>
      <c r="BA140" s="5" t="s">
        <v>517</v>
      </c>
      <c r="BB140" s="5">
        <v>15</v>
      </c>
      <c r="BD140" s="5">
        <v>0</v>
      </c>
      <c r="BE140" s="5">
        <v>15</v>
      </c>
      <c r="BF140" s="5">
        <v>0</v>
      </c>
      <c r="BG140" s="5">
        <v>0</v>
      </c>
      <c r="BH140" s="5">
        <v>1680</v>
      </c>
      <c r="BI140" s="5">
        <v>120</v>
      </c>
      <c r="BJ140" s="5">
        <v>0</v>
      </c>
      <c r="BK140" s="5">
        <v>0</v>
      </c>
      <c r="BL140" s="5">
        <v>0</v>
      </c>
      <c r="BM140" s="5">
        <v>0</v>
      </c>
      <c r="BN140" s="5">
        <v>2040</v>
      </c>
      <c r="BO140" s="5">
        <v>55.6</v>
      </c>
      <c r="BP140" s="5" t="s">
        <v>395</v>
      </c>
      <c r="BQ140" s="5" t="s">
        <v>396</v>
      </c>
      <c r="BR140" s="5">
        <v>1</v>
      </c>
      <c r="BS140" s="5">
        <v>1</v>
      </c>
      <c r="BT140" s="5">
        <v>1</v>
      </c>
      <c r="BU140" s="5">
        <v>1</v>
      </c>
      <c r="BV140" s="5" t="s">
        <v>397</v>
      </c>
      <c r="BW140" s="5">
        <v>1</v>
      </c>
      <c r="BX140" s="5">
        <v>0</v>
      </c>
      <c r="BY140" s="5" t="s">
        <v>459</v>
      </c>
      <c r="BZ140" s="5" t="s">
        <v>399</v>
      </c>
      <c r="CA140" s="5">
        <v>0</v>
      </c>
      <c r="CB140" s="5">
        <v>685.92</v>
      </c>
      <c r="CC140" s="5">
        <v>0</v>
      </c>
      <c r="CD140" s="5">
        <v>0</v>
      </c>
      <c r="CF140" s="5">
        <v>0</v>
      </c>
      <c r="CL140" s="5" t="s">
        <v>389</v>
      </c>
      <c r="CM140" s="5" t="b">
        <v>0</v>
      </c>
      <c r="CN140" s="5" t="s">
        <v>400</v>
      </c>
      <c r="CO140" s="5" t="s">
        <v>401</v>
      </c>
      <c r="CP140" s="5">
        <v>0</v>
      </c>
      <c r="CQ140" s="5">
        <v>1233.26</v>
      </c>
      <c r="CR140" s="5">
        <v>3370</v>
      </c>
      <c r="CS140" s="5">
        <v>992.64</v>
      </c>
      <c r="CT140" s="5">
        <v>0.37</v>
      </c>
      <c r="CU140" s="5">
        <v>1.24</v>
      </c>
      <c r="CV140" s="5">
        <v>240.62</v>
      </c>
      <c r="CW140" s="5">
        <v>0</v>
      </c>
      <c r="CX140" s="5">
        <v>0</v>
      </c>
      <c r="CY140" s="5">
        <v>685.92</v>
      </c>
      <c r="DA140" s="5">
        <v>0</v>
      </c>
      <c r="DB140" s="5">
        <v>0</v>
      </c>
      <c r="DC140" s="5">
        <v>0</v>
      </c>
      <c r="DD140" s="5">
        <v>0</v>
      </c>
      <c r="DE140" s="5">
        <v>0</v>
      </c>
      <c r="DF140" s="5">
        <v>0</v>
      </c>
      <c r="DJ140" s="5" t="s">
        <v>521</v>
      </c>
      <c r="DK140" s="5" t="s">
        <v>702</v>
      </c>
      <c r="DL140" s="5" t="s">
        <v>702</v>
      </c>
      <c r="DM140" s="5" t="s">
        <v>703</v>
      </c>
      <c r="DN140" s="5" t="s">
        <v>704</v>
      </c>
      <c r="DO140" s="5" t="s">
        <v>704</v>
      </c>
      <c r="DP140" s="5" t="s">
        <v>114</v>
      </c>
      <c r="DQ140" s="5" t="s">
        <v>524</v>
      </c>
      <c r="DR140" s="5" t="s">
        <v>387</v>
      </c>
      <c r="DS140" s="5" t="s">
        <v>705</v>
      </c>
      <c r="DU140" s="5" t="s">
        <v>15</v>
      </c>
      <c r="DV140" s="5" t="s">
        <v>452</v>
      </c>
      <c r="DW140" s="5" t="s">
        <v>382</v>
      </c>
      <c r="DZ140" s="5" t="s">
        <v>408</v>
      </c>
      <c r="EA140" s="5" t="s">
        <v>853</v>
      </c>
      <c r="EB140" s="5" t="s">
        <v>157</v>
      </c>
      <c r="EC140" s="5" t="s">
        <v>410</v>
      </c>
      <c r="ED140" s="5">
        <v>45292</v>
      </c>
      <c r="EF140" s="5" t="s">
        <v>858</v>
      </c>
    </row>
    <row r="141" spans="1:136" s="5" customFormat="1" x14ac:dyDescent="0.3">
      <c r="A141" s="9">
        <f t="shared" si="30"/>
        <v>140</v>
      </c>
      <c r="B141" s="5" t="s">
        <v>693</v>
      </c>
      <c r="C141" s="5" t="s">
        <v>205</v>
      </c>
      <c r="D141" s="5" t="s">
        <v>218</v>
      </c>
      <c r="E141" s="5" t="s">
        <v>166</v>
      </c>
      <c r="F141" s="20" t="str">
        <f t="shared" si="33"/>
        <v>Wall Furnace and Window AC16.9 SEER2 Ductless Mini-Split Heat Pump (HSPF2 = 8.3)MFm</v>
      </c>
      <c r="G141" s="5">
        <f t="shared" si="35"/>
        <v>-14.5</v>
      </c>
      <c r="H141" s="5">
        <f t="shared" si="36"/>
        <v>48.2</v>
      </c>
      <c r="I141" s="5">
        <f t="shared" si="37"/>
        <v>15</v>
      </c>
      <c r="J141" s="132">
        <f t="shared" si="34"/>
        <v>1749.5</v>
      </c>
      <c r="K141" s="132">
        <f t="shared" si="38"/>
        <v>2969.5699999999997</v>
      </c>
      <c r="L141" s="15" t="s">
        <v>694</v>
      </c>
      <c r="M141" s="5" t="s">
        <v>157</v>
      </c>
      <c r="N141" s="5" t="s">
        <v>695</v>
      </c>
      <c r="O141" s="5" t="s">
        <v>637</v>
      </c>
      <c r="P141" s="5" t="s">
        <v>713</v>
      </c>
      <c r="R141" s="5" t="s">
        <v>859</v>
      </c>
      <c r="S141" s="5" t="s">
        <v>715</v>
      </c>
      <c r="T141" s="5" t="s">
        <v>716</v>
      </c>
      <c r="U141" s="5" t="s">
        <v>381</v>
      </c>
      <c r="V141" s="5" t="s">
        <v>382</v>
      </c>
      <c r="W141" s="5" t="s">
        <v>383</v>
      </c>
      <c r="X141" s="5" t="s">
        <v>166</v>
      </c>
      <c r="Y141" s="5" t="s">
        <v>384</v>
      </c>
      <c r="Z141" s="5" t="s">
        <v>125</v>
      </c>
      <c r="AA141" s="5" t="s">
        <v>512</v>
      </c>
      <c r="AB141" s="5" t="s">
        <v>386</v>
      </c>
      <c r="AC141" s="5" t="s">
        <v>387</v>
      </c>
      <c r="AD141" s="5" t="s">
        <v>387</v>
      </c>
      <c r="AE141" s="5" t="s">
        <v>820</v>
      </c>
      <c r="AF141" s="5" t="s">
        <v>589</v>
      </c>
      <c r="AG141" s="5" t="s">
        <v>717</v>
      </c>
      <c r="AH141" s="5" t="s">
        <v>516</v>
      </c>
      <c r="AI141" s="5" t="s">
        <v>387</v>
      </c>
      <c r="AJ141" s="5" t="s">
        <v>391</v>
      </c>
      <c r="AK141" s="5" t="s">
        <v>701</v>
      </c>
      <c r="AL141" s="5">
        <v>0</v>
      </c>
      <c r="AM141" s="5">
        <v>-14.5</v>
      </c>
      <c r="AN141" s="5">
        <v>48.2</v>
      </c>
      <c r="AO141" s="5">
        <v>0</v>
      </c>
      <c r="AP141" s="5">
        <v>0</v>
      </c>
      <c r="AQ141" s="5">
        <v>0</v>
      </c>
      <c r="AR141" s="5">
        <v>298.41000000000003</v>
      </c>
      <c r="AS141" s="5">
        <v>921.66</v>
      </c>
      <c r="AT141" s="5">
        <v>1749.5</v>
      </c>
      <c r="AU141" s="5">
        <v>1383.57</v>
      </c>
      <c r="AV141" s="5">
        <v>1586</v>
      </c>
      <c r="AW141" s="5">
        <v>0</v>
      </c>
      <c r="AX141" s="5">
        <v>0</v>
      </c>
      <c r="AY141" s="5">
        <v>0</v>
      </c>
      <c r="AZ141" s="5" t="s">
        <v>382</v>
      </c>
      <c r="BA141" s="5" t="s">
        <v>517</v>
      </c>
      <c r="BB141" s="5">
        <v>15</v>
      </c>
      <c r="BD141" s="5">
        <v>0</v>
      </c>
      <c r="BE141" s="5">
        <v>15</v>
      </c>
      <c r="BF141" s="5">
        <v>0</v>
      </c>
      <c r="BG141" s="5">
        <v>0</v>
      </c>
      <c r="BH141" s="5">
        <v>2340</v>
      </c>
      <c r="BI141" s="5">
        <v>287</v>
      </c>
      <c r="BJ141" s="5">
        <v>0</v>
      </c>
      <c r="BK141" s="5">
        <v>0</v>
      </c>
      <c r="BL141" s="5">
        <v>0</v>
      </c>
      <c r="BM141" s="5">
        <v>0</v>
      </c>
      <c r="BN141" s="5">
        <v>2350</v>
      </c>
      <c r="BO141" s="5">
        <v>239</v>
      </c>
      <c r="BP141" s="5" t="s">
        <v>474</v>
      </c>
      <c r="BQ141" s="5" t="s">
        <v>396</v>
      </c>
      <c r="BR141" s="5">
        <v>1</v>
      </c>
      <c r="BS141" s="5">
        <v>1</v>
      </c>
      <c r="BT141" s="5">
        <v>1</v>
      </c>
      <c r="BU141" s="5">
        <v>1</v>
      </c>
      <c r="BV141" s="5" t="s">
        <v>397</v>
      </c>
      <c r="BW141" s="5">
        <v>1</v>
      </c>
      <c r="BX141" s="5">
        <v>0</v>
      </c>
      <c r="BY141" s="5" t="s">
        <v>459</v>
      </c>
      <c r="BZ141" s="5" t="s">
        <v>399</v>
      </c>
      <c r="CA141" s="5">
        <v>0</v>
      </c>
      <c r="CB141" s="5">
        <v>470.37</v>
      </c>
      <c r="CC141" s="5">
        <v>0</v>
      </c>
      <c r="CD141" s="5">
        <v>0</v>
      </c>
      <c r="CF141" s="5">
        <v>0</v>
      </c>
      <c r="CL141" s="5" t="s">
        <v>389</v>
      </c>
      <c r="CM141" s="5" t="b">
        <v>0</v>
      </c>
      <c r="CN141" s="5" t="s">
        <v>400</v>
      </c>
      <c r="CO141" s="5" t="s">
        <v>401</v>
      </c>
      <c r="CP141" s="5">
        <v>0</v>
      </c>
      <c r="CQ141" s="5">
        <v>925.91</v>
      </c>
      <c r="CR141" s="5">
        <v>2166.9899999999998</v>
      </c>
      <c r="CS141" s="5">
        <v>482.62</v>
      </c>
      <c r="CT141" s="5">
        <v>0.43</v>
      </c>
      <c r="CU141" s="5">
        <v>1.92</v>
      </c>
      <c r="CV141" s="5">
        <v>443.28</v>
      </c>
      <c r="CW141" s="5">
        <v>0</v>
      </c>
      <c r="CX141" s="5">
        <v>0</v>
      </c>
      <c r="CY141" s="5">
        <v>470.37</v>
      </c>
      <c r="DA141" s="5">
        <v>0</v>
      </c>
      <c r="DB141" s="5">
        <v>0</v>
      </c>
      <c r="DC141" s="5">
        <v>0</v>
      </c>
      <c r="DD141" s="5">
        <v>0</v>
      </c>
      <c r="DE141" s="5">
        <v>0</v>
      </c>
      <c r="DF141" s="5">
        <v>0</v>
      </c>
      <c r="DJ141" s="5" t="s">
        <v>521</v>
      </c>
      <c r="DK141" s="5" t="s">
        <v>702</v>
      </c>
      <c r="DL141" s="5" t="s">
        <v>702</v>
      </c>
      <c r="DM141" s="5" t="s">
        <v>703</v>
      </c>
      <c r="DN141" s="5" t="s">
        <v>704</v>
      </c>
      <c r="DO141" s="5" t="s">
        <v>704</v>
      </c>
      <c r="DP141" s="5" t="s">
        <v>114</v>
      </c>
      <c r="DQ141" s="5" t="s">
        <v>524</v>
      </c>
      <c r="DR141" s="5" t="s">
        <v>387</v>
      </c>
      <c r="DS141" s="5" t="s">
        <v>705</v>
      </c>
      <c r="DU141" s="5" t="s">
        <v>15</v>
      </c>
      <c r="DV141" s="5" t="s">
        <v>452</v>
      </c>
      <c r="DW141" s="5" t="s">
        <v>382</v>
      </c>
      <c r="DZ141" s="5" t="s">
        <v>408</v>
      </c>
      <c r="EA141" s="5" t="s">
        <v>860</v>
      </c>
      <c r="EB141" s="5" t="s">
        <v>157</v>
      </c>
      <c r="EC141" s="5" t="s">
        <v>410</v>
      </c>
      <c r="ED141" s="5">
        <v>45292</v>
      </c>
      <c r="EF141" s="5" t="s">
        <v>861</v>
      </c>
    </row>
    <row r="142" spans="1:136" s="5" customFormat="1" x14ac:dyDescent="0.3">
      <c r="A142" s="9">
        <f t="shared" si="30"/>
        <v>141</v>
      </c>
      <c r="B142" s="5" t="s">
        <v>693</v>
      </c>
      <c r="C142" s="5" t="s">
        <v>205</v>
      </c>
      <c r="D142" s="5" t="s">
        <v>218</v>
      </c>
      <c r="E142" s="5" t="s">
        <v>166</v>
      </c>
      <c r="F142" s="20" t="str">
        <f t="shared" si="33"/>
        <v>Wall Furnace and Window AC16.9 SEER2 Ductless Mini-Split Heat Pump (HSPF2 = 8.3)MFm</v>
      </c>
      <c r="G142" s="5">
        <f t="shared" si="35"/>
        <v>-14.5</v>
      </c>
      <c r="H142" s="5">
        <f t="shared" si="36"/>
        <v>48.2</v>
      </c>
      <c r="I142" s="5">
        <f t="shared" si="37"/>
        <v>15</v>
      </c>
      <c r="J142" s="132">
        <f t="shared" si="34"/>
        <v>1749.5</v>
      </c>
      <c r="K142" s="132">
        <f t="shared" si="38"/>
        <v>2969.5699999999997</v>
      </c>
      <c r="L142" s="15" t="s">
        <v>694</v>
      </c>
      <c r="M142" s="5" t="s">
        <v>157</v>
      </c>
      <c r="N142" s="5" t="s">
        <v>695</v>
      </c>
      <c r="O142" s="5" t="s">
        <v>637</v>
      </c>
      <c r="P142" s="5" t="s">
        <v>713</v>
      </c>
      <c r="R142" s="5" t="s">
        <v>859</v>
      </c>
      <c r="S142" s="5" t="s">
        <v>715</v>
      </c>
      <c r="T142" s="5" t="s">
        <v>716</v>
      </c>
      <c r="U142" s="5" t="s">
        <v>381</v>
      </c>
      <c r="V142" s="5" t="s">
        <v>382</v>
      </c>
      <c r="W142" s="5" t="s">
        <v>383</v>
      </c>
      <c r="X142" s="5" t="s">
        <v>166</v>
      </c>
      <c r="Y142" s="5" t="s">
        <v>384</v>
      </c>
      <c r="Z142" s="5" t="s">
        <v>125</v>
      </c>
      <c r="AA142" s="5" t="s">
        <v>512</v>
      </c>
      <c r="AB142" s="5" t="s">
        <v>386</v>
      </c>
      <c r="AC142" s="5" t="s">
        <v>387</v>
      </c>
      <c r="AD142" s="5" t="s">
        <v>387</v>
      </c>
      <c r="AE142" s="5" t="s">
        <v>820</v>
      </c>
      <c r="AF142" s="5" t="s">
        <v>589</v>
      </c>
      <c r="AG142" s="5" t="s">
        <v>717</v>
      </c>
      <c r="AH142" s="5" t="s">
        <v>516</v>
      </c>
      <c r="AI142" s="5" t="s">
        <v>387</v>
      </c>
      <c r="AJ142" s="5" t="s">
        <v>391</v>
      </c>
      <c r="AK142" s="5" t="s">
        <v>701</v>
      </c>
      <c r="AL142" s="5">
        <v>0</v>
      </c>
      <c r="AM142" s="5">
        <v>-14.5</v>
      </c>
      <c r="AN142" s="5">
        <v>48.2</v>
      </c>
      <c r="AO142" s="5">
        <v>0</v>
      </c>
      <c r="AP142" s="5">
        <v>0</v>
      </c>
      <c r="AQ142" s="5">
        <v>0</v>
      </c>
      <c r="AR142" s="5">
        <v>298.41000000000003</v>
      </c>
      <c r="AS142" s="5">
        <v>921.66</v>
      </c>
      <c r="AT142" s="5">
        <v>1749.5</v>
      </c>
      <c r="AU142" s="5">
        <v>1383.57</v>
      </c>
      <c r="AV142" s="5">
        <v>1586</v>
      </c>
      <c r="AW142" s="5">
        <v>0</v>
      </c>
      <c r="AX142" s="5">
        <v>0</v>
      </c>
      <c r="AY142" s="5">
        <v>0</v>
      </c>
      <c r="AZ142" s="5" t="s">
        <v>382</v>
      </c>
      <c r="BA142" s="5" t="s">
        <v>517</v>
      </c>
      <c r="BB142" s="5">
        <v>15</v>
      </c>
      <c r="BD142" s="5">
        <v>0</v>
      </c>
      <c r="BE142" s="5">
        <v>15</v>
      </c>
      <c r="BF142" s="5">
        <v>0</v>
      </c>
      <c r="BG142" s="5">
        <v>0</v>
      </c>
      <c r="BH142" s="5">
        <v>2340</v>
      </c>
      <c r="BI142" s="5">
        <v>287</v>
      </c>
      <c r="BJ142" s="5">
        <v>0</v>
      </c>
      <c r="BK142" s="5">
        <v>0</v>
      </c>
      <c r="BL142" s="5">
        <v>0</v>
      </c>
      <c r="BM142" s="5">
        <v>0</v>
      </c>
      <c r="BN142" s="5">
        <v>2350</v>
      </c>
      <c r="BO142" s="5">
        <v>239</v>
      </c>
      <c r="BP142" s="5" t="s">
        <v>395</v>
      </c>
      <c r="BQ142" s="5" t="s">
        <v>396</v>
      </c>
      <c r="BR142" s="5">
        <v>1</v>
      </c>
      <c r="BS142" s="5">
        <v>1</v>
      </c>
      <c r="BT142" s="5">
        <v>1</v>
      </c>
      <c r="BU142" s="5">
        <v>1</v>
      </c>
      <c r="BV142" s="5" t="s">
        <v>397</v>
      </c>
      <c r="BW142" s="5">
        <v>1</v>
      </c>
      <c r="BX142" s="5">
        <v>0</v>
      </c>
      <c r="BY142" s="5" t="s">
        <v>459</v>
      </c>
      <c r="BZ142" s="5" t="s">
        <v>399</v>
      </c>
      <c r="CA142" s="5">
        <v>0</v>
      </c>
      <c r="CB142" s="5">
        <v>470.37</v>
      </c>
      <c r="CC142" s="5">
        <v>0</v>
      </c>
      <c r="CD142" s="5">
        <v>0</v>
      </c>
      <c r="CF142" s="5">
        <v>0</v>
      </c>
      <c r="CL142" s="5" t="s">
        <v>389</v>
      </c>
      <c r="CM142" s="5" t="b">
        <v>0</v>
      </c>
      <c r="CN142" s="5" t="s">
        <v>400</v>
      </c>
      <c r="CO142" s="5" t="s">
        <v>401</v>
      </c>
      <c r="CP142" s="5">
        <v>0</v>
      </c>
      <c r="CQ142" s="5">
        <v>925.91</v>
      </c>
      <c r="CR142" s="5">
        <v>2166.9899999999998</v>
      </c>
      <c r="CS142" s="5">
        <v>482.62</v>
      </c>
      <c r="CT142" s="5">
        <v>0.43</v>
      </c>
      <c r="CU142" s="5">
        <v>1.92</v>
      </c>
      <c r="CV142" s="5">
        <v>443.28</v>
      </c>
      <c r="CW142" s="5">
        <v>0</v>
      </c>
      <c r="CX142" s="5">
        <v>0</v>
      </c>
      <c r="CY142" s="5">
        <v>470.37</v>
      </c>
      <c r="DA142" s="5">
        <v>0</v>
      </c>
      <c r="DB142" s="5">
        <v>0</v>
      </c>
      <c r="DC142" s="5">
        <v>0</v>
      </c>
      <c r="DD142" s="5">
        <v>0</v>
      </c>
      <c r="DE142" s="5">
        <v>0</v>
      </c>
      <c r="DF142" s="5">
        <v>0</v>
      </c>
      <c r="DJ142" s="5" t="s">
        <v>521</v>
      </c>
      <c r="DK142" s="5" t="s">
        <v>702</v>
      </c>
      <c r="DL142" s="5" t="s">
        <v>702</v>
      </c>
      <c r="DM142" s="5" t="s">
        <v>703</v>
      </c>
      <c r="DN142" s="5" t="s">
        <v>704</v>
      </c>
      <c r="DO142" s="5" t="s">
        <v>704</v>
      </c>
      <c r="DP142" s="5" t="s">
        <v>114</v>
      </c>
      <c r="DQ142" s="5" t="s">
        <v>524</v>
      </c>
      <c r="DR142" s="5" t="s">
        <v>387</v>
      </c>
      <c r="DS142" s="5" t="s">
        <v>705</v>
      </c>
      <c r="DU142" s="5" t="s">
        <v>15</v>
      </c>
      <c r="DV142" s="5" t="s">
        <v>452</v>
      </c>
      <c r="DW142" s="5" t="s">
        <v>382</v>
      </c>
      <c r="DZ142" s="5" t="s">
        <v>408</v>
      </c>
      <c r="EA142" s="5" t="s">
        <v>860</v>
      </c>
      <c r="EB142" s="5" t="s">
        <v>157</v>
      </c>
      <c r="EC142" s="5" t="s">
        <v>410</v>
      </c>
      <c r="ED142" s="5">
        <v>45292</v>
      </c>
      <c r="EF142" s="5" t="s">
        <v>862</v>
      </c>
    </row>
    <row r="143" spans="1:136" s="5" customFormat="1" x14ac:dyDescent="0.3">
      <c r="A143" s="9">
        <f t="shared" si="30"/>
        <v>142</v>
      </c>
      <c r="B143" s="5" t="s">
        <v>693</v>
      </c>
      <c r="C143" s="5" t="s">
        <v>205</v>
      </c>
      <c r="D143" s="5" t="s">
        <v>218</v>
      </c>
      <c r="E143" s="5" t="s">
        <v>162</v>
      </c>
      <c r="F143" s="20" t="str">
        <f t="shared" si="33"/>
        <v>Wall Furnace and Window AC16.9 SEER2 Ductless Mini-Split Heat Pump (HSPF2 = 8.3)SFm</v>
      </c>
      <c r="G143" s="5">
        <f t="shared" si="35"/>
        <v>-136</v>
      </c>
      <c r="H143" s="5">
        <f t="shared" si="36"/>
        <v>64.3</v>
      </c>
      <c r="I143" s="5">
        <f t="shared" si="37"/>
        <v>15</v>
      </c>
      <c r="J143" s="132">
        <f t="shared" si="34"/>
        <v>1749.5</v>
      </c>
      <c r="K143" s="132">
        <f t="shared" si="38"/>
        <v>2969.5699999999997</v>
      </c>
      <c r="L143" s="15" t="s">
        <v>694</v>
      </c>
      <c r="M143" s="5" t="s">
        <v>157</v>
      </c>
      <c r="N143" s="5" t="s">
        <v>695</v>
      </c>
      <c r="O143" s="5" t="s">
        <v>637</v>
      </c>
      <c r="P143" s="5" t="s">
        <v>721</v>
      </c>
      <c r="R143" s="5" t="s">
        <v>863</v>
      </c>
      <c r="S143" s="5" t="s">
        <v>715</v>
      </c>
      <c r="T143" s="5" t="s">
        <v>716</v>
      </c>
      <c r="U143" s="5" t="s">
        <v>381</v>
      </c>
      <c r="V143" s="5" t="s">
        <v>382</v>
      </c>
      <c r="W143" s="5" t="s">
        <v>383</v>
      </c>
      <c r="X143" s="5" t="s">
        <v>162</v>
      </c>
      <c r="Y143" s="5" t="s">
        <v>384</v>
      </c>
      <c r="Z143" s="5" t="s">
        <v>125</v>
      </c>
      <c r="AA143" s="5" t="s">
        <v>512</v>
      </c>
      <c r="AB143" s="5" t="s">
        <v>386</v>
      </c>
      <c r="AC143" s="5" t="s">
        <v>387</v>
      </c>
      <c r="AD143" s="5" t="s">
        <v>387</v>
      </c>
      <c r="AE143" s="5" t="s">
        <v>820</v>
      </c>
      <c r="AF143" s="5" t="s">
        <v>589</v>
      </c>
      <c r="AG143" s="5" t="s">
        <v>717</v>
      </c>
      <c r="AH143" s="5" t="s">
        <v>516</v>
      </c>
      <c r="AI143" s="5" t="s">
        <v>387</v>
      </c>
      <c r="AJ143" s="5" t="s">
        <v>391</v>
      </c>
      <c r="AK143" s="5" t="s">
        <v>701</v>
      </c>
      <c r="AL143" s="5">
        <v>0</v>
      </c>
      <c r="AM143" s="5">
        <v>-136</v>
      </c>
      <c r="AN143" s="5">
        <v>64.3</v>
      </c>
      <c r="AO143" s="5">
        <v>0</v>
      </c>
      <c r="AP143" s="5">
        <v>0</v>
      </c>
      <c r="AQ143" s="5">
        <v>0</v>
      </c>
      <c r="AR143" s="5">
        <v>298.41000000000003</v>
      </c>
      <c r="AS143" s="5">
        <v>921.66</v>
      </c>
      <c r="AT143" s="5">
        <v>1749.5</v>
      </c>
      <c r="AU143" s="5">
        <v>1383.57</v>
      </c>
      <c r="AV143" s="5">
        <v>1586</v>
      </c>
      <c r="AW143" s="5">
        <v>0</v>
      </c>
      <c r="AX143" s="5">
        <v>0</v>
      </c>
      <c r="AY143" s="5">
        <v>0</v>
      </c>
      <c r="AZ143" s="5" t="s">
        <v>382</v>
      </c>
      <c r="BA143" s="5" t="s">
        <v>517</v>
      </c>
      <c r="BB143" s="5">
        <v>15</v>
      </c>
      <c r="BD143" s="5">
        <v>0</v>
      </c>
      <c r="BE143" s="5">
        <v>15</v>
      </c>
      <c r="BF143" s="5">
        <v>0</v>
      </c>
      <c r="BG143" s="5">
        <v>0</v>
      </c>
      <c r="BH143" s="5">
        <v>1910</v>
      </c>
      <c r="BI143" s="5">
        <v>120</v>
      </c>
      <c r="BJ143" s="5">
        <v>0</v>
      </c>
      <c r="BK143" s="5">
        <v>0</v>
      </c>
      <c r="BL143" s="5">
        <v>0</v>
      </c>
      <c r="BM143" s="5">
        <v>0</v>
      </c>
      <c r="BN143" s="5">
        <v>2040</v>
      </c>
      <c r="BO143" s="5">
        <v>55.6</v>
      </c>
      <c r="BP143" s="5" t="s">
        <v>474</v>
      </c>
      <c r="BQ143" s="5" t="s">
        <v>396</v>
      </c>
      <c r="BR143" s="5">
        <v>1</v>
      </c>
      <c r="BS143" s="5">
        <v>1</v>
      </c>
      <c r="BT143" s="5">
        <v>1</v>
      </c>
      <c r="BU143" s="5">
        <v>1</v>
      </c>
      <c r="BV143" s="5" t="s">
        <v>397</v>
      </c>
      <c r="BW143" s="5">
        <v>1</v>
      </c>
      <c r="BX143" s="5">
        <v>0</v>
      </c>
      <c r="BY143" s="5" t="s">
        <v>459</v>
      </c>
      <c r="BZ143" s="5" t="s">
        <v>399</v>
      </c>
      <c r="CA143" s="5">
        <v>0</v>
      </c>
      <c r="CB143" s="5">
        <v>470.37</v>
      </c>
      <c r="CC143" s="5">
        <v>0</v>
      </c>
      <c r="CD143" s="5">
        <v>0</v>
      </c>
      <c r="CF143" s="5">
        <v>0</v>
      </c>
      <c r="CL143" s="5" t="s">
        <v>389</v>
      </c>
      <c r="CM143" s="5" t="b">
        <v>0</v>
      </c>
      <c r="CN143" s="5" t="s">
        <v>400</v>
      </c>
      <c r="CO143" s="5" t="s">
        <v>401</v>
      </c>
      <c r="CP143" s="5">
        <v>0</v>
      </c>
      <c r="CQ143" s="5">
        <v>1235.18</v>
      </c>
      <c r="CR143" s="5">
        <v>2269.65</v>
      </c>
      <c r="CS143" s="5">
        <v>585.28</v>
      </c>
      <c r="CT143" s="5">
        <v>0.54</v>
      </c>
      <c r="CU143" s="5">
        <v>2.11</v>
      </c>
      <c r="CV143" s="5">
        <v>649.9</v>
      </c>
      <c r="CW143" s="5">
        <v>0</v>
      </c>
      <c r="CX143" s="5">
        <v>0</v>
      </c>
      <c r="CY143" s="5">
        <v>470.37</v>
      </c>
      <c r="DA143" s="5">
        <v>0</v>
      </c>
      <c r="DB143" s="5">
        <v>0</v>
      </c>
      <c r="DC143" s="5">
        <v>0</v>
      </c>
      <c r="DD143" s="5">
        <v>0</v>
      </c>
      <c r="DE143" s="5">
        <v>0</v>
      </c>
      <c r="DF143" s="5">
        <v>0</v>
      </c>
      <c r="DJ143" s="5" t="s">
        <v>521</v>
      </c>
      <c r="DK143" s="5" t="s">
        <v>702</v>
      </c>
      <c r="DL143" s="5" t="s">
        <v>702</v>
      </c>
      <c r="DM143" s="5" t="s">
        <v>703</v>
      </c>
      <c r="DN143" s="5" t="s">
        <v>704</v>
      </c>
      <c r="DO143" s="5" t="s">
        <v>704</v>
      </c>
      <c r="DP143" s="5" t="s">
        <v>114</v>
      </c>
      <c r="DQ143" s="5" t="s">
        <v>524</v>
      </c>
      <c r="DR143" s="5" t="s">
        <v>387</v>
      </c>
      <c r="DS143" s="5" t="s">
        <v>705</v>
      </c>
      <c r="DU143" s="5" t="s">
        <v>15</v>
      </c>
      <c r="DV143" s="5" t="s">
        <v>452</v>
      </c>
      <c r="DW143" s="5" t="s">
        <v>382</v>
      </c>
      <c r="DZ143" s="5" t="s">
        <v>408</v>
      </c>
      <c r="EA143" s="5" t="s">
        <v>860</v>
      </c>
      <c r="EB143" s="5" t="s">
        <v>157</v>
      </c>
      <c r="EC143" s="5" t="s">
        <v>410</v>
      </c>
      <c r="ED143" s="5">
        <v>45292</v>
      </c>
      <c r="EF143" s="5" t="s">
        <v>864</v>
      </c>
    </row>
    <row r="144" spans="1:136" s="5" customFormat="1" x14ac:dyDescent="0.3">
      <c r="A144" s="9">
        <f t="shared" si="30"/>
        <v>143</v>
      </c>
      <c r="B144" s="5" t="s">
        <v>693</v>
      </c>
      <c r="C144" s="5" t="s">
        <v>205</v>
      </c>
      <c r="D144" s="5" t="s">
        <v>218</v>
      </c>
      <c r="E144" s="5" t="s">
        <v>162</v>
      </c>
      <c r="F144" s="20" t="str">
        <f t="shared" si="33"/>
        <v>Wall Furnace and Window AC16.9 SEER2 Ductless Mini-Split Heat Pump (HSPF2 = 8.3)SFm</v>
      </c>
      <c r="G144" s="5">
        <f t="shared" si="35"/>
        <v>-136</v>
      </c>
      <c r="H144" s="5">
        <f t="shared" si="36"/>
        <v>64.3</v>
      </c>
      <c r="I144" s="5">
        <f t="shared" si="37"/>
        <v>15</v>
      </c>
      <c r="J144" s="132">
        <f t="shared" si="34"/>
        <v>1749.5</v>
      </c>
      <c r="K144" s="132">
        <f t="shared" si="38"/>
        <v>2969.5699999999997</v>
      </c>
      <c r="L144" s="15" t="s">
        <v>694</v>
      </c>
      <c r="M144" s="5" t="s">
        <v>157</v>
      </c>
      <c r="N144" s="5" t="s">
        <v>695</v>
      </c>
      <c r="O144" s="5" t="s">
        <v>637</v>
      </c>
      <c r="P144" s="5" t="s">
        <v>721</v>
      </c>
      <c r="R144" s="5" t="s">
        <v>863</v>
      </c>
      <c r="S144" s="5" t="s">
        <v>715</v>
      </c>
      <c r="T144" s="5" t="s">
        <v>716</v>
      </c>
      <c r="U144" s="5" t="s">
        <v>381</v>
      </c>
      <c r="V144" s="5" t="s">
        <v>382</v>
      </c>
      <c r="W144" s="5" t="s">
        <v>383</v>
      </c>
      <c r="X144" s="5" t="s">
        <v>162</v>
      </c>
      <c r="Y144" s="5" t="s">
        <v>384</v>
      </c>
      <c r="Z144" s="5" t="s">
        <v>125</v>
      </c>
      <c r="AA144" s="5" t="s">
        <v>512</v>
      </c>
      <c r="AB144" s="5" t="s">
        <v>386</v>
      </c>
      <c r="AC144" s="5" t="s">
        <v>387</v>
      </c>
      <c r="AD144" s="5" t="s">
        <v>387</v>
      </c>
      <c r="AE144" s="5" t="s">
        <v>820</v>
      </c>
      <c r="AF144" s="5" t="s">
        <v>589</v>
      </c>
      <c r="AG144" s="5" t="s">
        <v>717</v>
      </c>
      <c r="AH144" s="5" t="s">
        <v>516</v>
      </c>
      <c r="AI144" s="5" t="s">
        <v>387</v>
      </c>
      <c r="AJ144" s="5" t="s">
        <v>391</v>
      </c>
      <c r="AK144" s="5" t="s">
        <v>701</v>
      </c>
      <c r="AL144" s="5">
        <v>0</v>
      </c>
      <c r="AM144" s="5">
        <v>-136</v>
      </c>
      <c r="AN144" s="5">
        <v>64.3</v>
      </c>
      <c r="AO144" s="5">
        <v>0</v>
      </c>
      <c r="AP144" s="5">
        <v>0</v>
      </c>
      <c r="AQ144" s="5">
        <v>0</v>
      </c>
      <c r="AR144" s="5">
        <v>298.41000000000003</v>
      </c>
      <c r="AS144" s="5">
        <v>921.66</v>
      </c>
      <c r="AT144" s="5">
        <v>1749.5</v>
      </c>
      <c r="AU144" s="5">
        <v>1383.57</v>
      </c>
      <c r="AV144" s="5">
        <v>1586</v>
      </c>
      <c r="AW144" s="5">
        <v>0</v>
      </c>
      <c r="AX144" s="5">
        <v>0</v>
      </c>
      <c r="AY144" s="5">
        <v>0</v>
      </c>
      <c r="AZ144" s="5" t="s">
        <v>382</v>
      </c>
      <c r="BA144" s="5" t="s">
        <v>517</v>
      </c>
      <c r="BB144" s="5">
        <v>15</v>
      </c>
      <c r="BD144" s="5">
        <v>0</v>
      </c>
      <c r="BE144" s="5">
        <v>15</v>
      </c>
      <c r="BF144" s="5">
        <v>0</v>
      </c>
      <c r="BG144" s="5">
        <v>0</v>
      </c>
      <c r="BH144" s="5">
        <v>1910</v>
      </c>
      <c r="BI144" s="5">
        <v>120</v>
      </c>
      <c r="BJ144" s="5">
        <v>0</v>
      </c>
      <c r="BK144" s="5">
        <v>0</v>
      </c>
      <c r="BL144" s="5">
        <v>0</v>
      </c>
      <c r="BM144" s="5">
        <v>0</v>
      </c>
      <c r="BN144" s="5">
        <v>2040</v>
      </c>
      <c r="BO144" s="5">
        <v>55.6</v>
      </c>
      <c r="BP144" s="5" t="s">
        <v>395</v>
      </c>
      <c r="BQ144" s="5" t="s">
        <v>396</v>
      </c>
      <c r="BR144" s="5">
        <v>1</v>
      </c>
      <c r="BS144" s="5">
        <v>1</v>
      </c>
      <c r="BT144" s="5">
        <v>1</v>
      </c>
      <c r="BU144" s="5">
        <v>1</v>
      </c>
      <c r="BV144" s="5" t="s">
        <v>397</v>
      </c>
      <c r="BW144" s="5">
        <v>1</v>
      </c>
      <c r="BX144" s="5">
        <v>0</v>
      </c>
      <c r="BY144" s="5" t="s">
        <v>459</v>
      </c>
      <c r="BZ144" s="5" t="s">
        <v>399</v>
      </c>
      <c r="CA144" s="5">
        <v>0</v>
      </c>
      <c r="CB144" s="5">
        <v>470.37</v>
      </c>
      <c r="CC144" s="5">
        <v>0</v>
      </c>
      <c r="CD144" s="5">
        <v>0</v>
      </c>
      <c r="CF144" s="5">
        <v>0</v>
      </c>
      <c r="CL144" s="5" t="s">
        <v>389</v>
      </c>
      <c r="CM144" s="5" t="b">
        <v>0</v>
      </c>
      <c r="CN144" s="5" t="s">
        <v>400</v>
      </c>
      <c r="CO144" s="5" t="s">
        <v>401</v>
      </c>
      <c r="CP144" s="5">
        <v>0</v>
      </c>
      <c r="CQ144" s="5">
        <v>1235.18</v>
      </c>
      <c r="CR144" s="5">
        <v>2269.65</v>
      </c>
      <c r="CS144" s="5">
        <v>585.28</v>
      </c>
      <c r="CT144" s="5">
        <v>0.54</v>
      </c>
      <c r="CU144" s="5">
        <v>2.11</v>
      </c>
      <c r="CV144" s="5">
        <v>649.9</v>
      </c>
      <c r="CW144" s="5">
        <v>0</v>
      </c>
      <c r="CX144" s="5">
        <v>0</v>
      </c>
      <c r="CY144" s="5">
        <v>470.37</v>
      </c>
      <c r="DA144" s="5">
        <v>0</v>
      </c>
      <c r="DB144" s="5">
        <v>0</v>
      </c>
      <c r="DC144" s="5">
        <v>0</v>
      </c>
      <c r="DD144" s="5">
        <v>0</v>
      </c>
      <c r="DE144" s="5">
        <v>0</v>
      </c>
      <c r="DF144" s="5">
        <v>0</v>
      </c>
      <c r="DJ144" s="5" t="s">
        <v>521</v>
      </c>
      <c r="DK144" s="5" t="s">
        <v>702</v>
      </c>
      <c r="DL144" s="5" t="s">
        <v>702</v>
      </c>
      <c r="DM144" s="5" t="s">
        <v>703</v>
      </c>
      <c r="DN144" s="5" t="s">
        <v>704</v>
      </c>
      <c r="DO144" s="5" t="s">
        <v>704</v>
      </c>
      <c r="DP144" s="5" t="s">
        <v>114</v>
      </c>
      <c r="DQ144" s="5" t="s">
        <v>524</v>
      </c>
      <c r="DR144" s="5" t="s">
        <v>387</v>
      </c>
      <c r="DS144" s="5" t="s">
        <v>705</v>
      </c>
      <c r="DU144" s="5" t="s">
        <v>15</v>
      </c>
      <c r="DV144" s="5" t="s">
        <v>452</v>
      </c>
      <c r="DW144" s="5" t="s">
        <v>382</v>
      </c>
      <c r="DZ144" s="5" t="s">
        <v>408</v>
      </c>
      <c r="EA144" s="5" t="s">
        <v>860</v>
      </c>
      <c r="EB144" s="5" t="s">
        <v>157</v>
      </c>
      <c r="EC144" s="5" t="s">
        <v>410</v>
      </c>
      <c r="ED144" s="5">
        <v>45292</v>
      </c>
      <c r="EF144" s="5" t="s">
        <v>865</v>
      </c>
    </row>
    <row r="145" spans="1:136" s="5" customFormat="1" x14ac:dyDescent="0.3">
      <c r="A145" s="9">
        <f t="shared" ref="A145:A199" si="39">A144+1</f>
        <v>144</v>
      </c>
      <c r="B145" s="5" t="s">
        <v>693</v>
      </c>
      <c r="C145" s="5" t="s">
        <v>203</v>
      </c>
      <c r="D145" s="5" t="s">
        <v>219</v>
      </c>
      <c r="E145" s="5" t="s">
        <v>166</v>
      </c>
      <c r="F145" s="20" t="str">
        <f t="shared" si="33"/>
        <v>Wall Furnace17.8 SEER2 Ductless Mini-Split Heat Pump (HSPF2 = 8.5)MFm</v>
      </c>
      <c r="G145" s="5">
        <f t="shared" si="35"/>
        <v>-338</v>
      </c>
      <c r="H145" s="5">
        <f t="shared" si="36"/>
        <v>53.8</v>
      </c>
      <c r="I145" s="5">
        <f t="shared" si="37"/>
        <v>15</v>
      </c>
      <c r="J145" s="132">
        <f t="shared" si="34"/>
        <v>2565.56</v>
      </c>
      <c r="K145" s="132">
        <f t="shared" si="38"/>
        <v>3065.84</v>
      </c>
      <c r="L145" s="15" t="s">
        <v>694</v>
      </c>
      <c r="M145" s="5" t="s">
        <v>157</v>
      </c>
      <c r="N145" s="5" t="s">
        <v>695</v>
      </c>
      <c r="O145" s="5" t="s">
        <v>866</v>
      </c>
      <c r="P145" s="5" t="s">
        <v>697</v>
      </c>
      <c r="R145" s="5" t="s">
        <v>867</v>
      </c>
      <c r="S145" s="5" t="s">
        <v>699</v>
      </c>
      <c r="T145" s="5" t="s">
        <v>699</v>
      </c>
      <c r="U145" s="5" t="s">
        <v>381</v>
      </c>
      <c r="V145" s="5" t="s">
        <v>382</v>
      </c>
      <c r="W145" s="5" t="s">
        <v>383</v>
      </c>
      <c r="X145" s="5" t="s">
        <v>166</v>
      </c>
      <c r="Y145" s="5" t="s">
        <v>384</v>
      </c>
      <c r="Z145" s="5" t="s">
        <v>125</v>
      </c>
      <c r="AA145" s="5" t="s">
        <v>512</v>
      </c>
      <c r="AB145" s="5" t="s">
        <v>386</v>
      </c>
      <c r="AC145" s="5" t="s">
        <v>387</v>
      </c>
      <c r="AD145" s="5" t="s">
        <v>387</v>
      </c>
      <c r="AE145" s="5" t="s">
        <v>820</v>
      </c>
      <c r="AF145" s="5" t="s">
        <v>596</v>
      </c>
      <c r="AG145" s="5" t="s">
        <v>203</v>
      </c>
      <c r="AH145" s="5" t="s">
        <v>516</v>
      </c>
      <c r="AI145" s="5" t="s">
        <v>387</v>
      </c>
      <c r="AJ145" s="5" t="s">
        <v>391</v>
      </c>
      <c r="AK145" s="5" t="s">
        <v>701</v>
      </c>
      <c r="AL145" s="5">
        <v>0</v>
      </c>
      <c r="AM145" s="5">
        <v>-338</v>
      </c>
      <c r="AN145" s="5">
        <v>53.8</v>
      </c>
      <c r="AO145" s="5">
        <v>0</v>
      </c>
      <c r="AP145" s="5">
        <v>0</v>
      </c>
      <c r="AQ145" s="5">
        <v>0</v>
      </c>
      <c r="AR145" s="5">
        <v>114.6</v>
      </c>
      <c r="AS145" s="5">
        <v>385.68</v>
      </c>
      <c r="AT145" s="5">
        <v>2565.56</v>
      </c>
      <c r="AU145" s="5">
        <v>1383.57</v>
      </c>
      <c r="AV145" s="5">
        <v>1682.27</v>
      </c>
      <c r="AW145" s="5">
        <v>0</v>
      </c>
      <c r="AX145" s="5">
        <v>0</v>
      </c>
      <c r="AY145" s="5">
        <v>0</v>
      </c>
      <c r="AZ145" s="5" t="s">
        <v>382</v>
      </c>
      <c r="BA145" s="5" t="s">
        <v>517</v>
      </c>
      <c r="BB145" s="5">
        <v>15</v>
      </c>
      <c r="BD145" s="5">
        <v>0</v>
      </c>
      <c r="BE145" s="5">
        <v>15</v>
      </c>
      <c r="BF145" s="5">
        <v>0</v>
      </c>
      <c r="BG145" s="5">
        <v>0</v>
      </c>
      <c r="BH145" s="5">
        <v>2010</v>
      </c>
      <c r="BI145" s="5">
        <v>293</v>
      </c>
      <c r="BJ145" s="5">
        <v>0</v>
      </c>
      <c r="BK145" s="5">
        <v>0</v>
      </c>
      <c r="BL145" s="5">
        <v>0</v>
      </c>
      <c r="BM145" s="5">
        <v>0</v>
      </c>
      <c r="BN145" s="5">
        <v>2350</v>
      </c>
      <c r="BO145" s="5">
        <v>239</v>
      </c>
      <c r="BP145" s="5" t="s">
        <v>474</v>
      </c>
      <c r="BQ145" s="5" t="s">
        <v>396</v>
      </c>
      <c r="BR145" s="5">
        <v>1</v>
      </c>
      <c r="BS145" s="5">
        <v>1</v>
      </c>
      <c r="BT145" s="5">
        <v>1</v>
      </c>
      <c r="BU145" s="5">
        <v>1</v>
      </c>
      <c r="BV145" s="5" t="s">
        <v>397</v>
      </c>
      <c r="BW145" s="5">
        <v>1</v>
      </c>
      <c r="BX145" s="5">
        <v>0</v>
      </c>
      <c r="BY145" s="5" t="s">
        <v>459</v>
      </c>
      <c r="BZ145" s="5" t="s">
        <v>399</v>
      </c>
      <c r="CA145" s="5">
        <v>0</v>
      </c>
      <c r="CB145" s="5">
        <v>685.92</v>
      </c>
      <c r="CC145" s="5">
        <v>0</v>
      </c>
      <c r="CD145" s="5">
        <v>0</v>
      </c>
      <c r="CF145" s="5">
        <v>0</v>
      </c>
      <c r="CL145" s="5" t="s">
        <v>389</v>
      </c>
      <c r="CM145" s="5" t="b">
        <v>0</v>
      </c>
      <c r="CN145" s="5" t="s">
        <v>400</v>
      </c>
      <c r="CO145" s="5" t="s">
        <v>401</v>
      </c>
      <c r="CP145" s="5">
        <v>0</v>
      </c>
      <c r="CQ145" s="5">
        <v>1033.48</v>
      </c>
      <c r="CR145" s="5">
        <v>3441.56</v>
      </c>
      <c r="CS145" s="5">
        <v>971.51</v>
      </c>
      <c r="CT145" s="5">
        <v>0.3</v>
      </c>
      <c r="CU145" s="5">
        <v>1.06</v>
      </c>
      <c r="CV145" s="5">
        <v>61.97</v>
      </c>
      <c r="CW145" s="5">
        <v>0</v>
      </c>
      <c r="CX145" s="5">
        <v>0</v>
      </c>
      <c r="CY145" s="5">
        <v>685.92</v>
      </c>
      <c r="DA145" s="5">
        <v>0</v>
      </c>
      <c r="DB145" s="5">
        <v>0</v>
      </c>
      <c r="DC145" s="5">
        <v>0</v>
      </c>
      <c r="DD145" s="5">
        <v>0</v>
      </c>
      <c r="DE145" s="5">
        <v>0</v>
      </c>
      <c r="DF145" s="5">
        <v>0</v>
      </c>
      <c r="DJ145" s="5" t="s">
        <v>521</v>
      </c>
      <c r="DK145" s="5" t="s">
        <v>702</v>
      </c>
      <c r="DL145" s="5" t="s">
        <v>702</v>
      </c>
      <c r="DM145" s="5" t="s">
        <v>703</v>
      </c>
      <c r="DN145" s="5" t="s">
        <v>704</v>
      </c>
      <c r="DO145" s="5" t="s">
        <v>704</v>
      </c>
      <c r="DP145" s="5" t="s">
        <v>114</v>
      </c>
      <c r="DQ145" s="5" t="s">
        <v>524</v>
      </c>
      <c r="DR145" s="5" t="s">
        <v>387</v>
      </c>
      <c r="DS145" s="5" t="s">
        <v>705</v>
      </c>
      <c r="DU145" s="5" t="s">
        <v>15</v>
      </c>
      <c r="DV145" s="5" t="s">
        <v>452</v>
      </c>
      <c r="DW145" s="5" t="s">
        <v>382</v>
      </c>
      <c r="DZ145" s="5" t="s">
        <v>408</v>
      </c>
      <c r="EA145" s="5" t="s">
        <v>868</v>
      </c>
      <c r="EB145" s="5" t="s">
        <v>157</v>
      </c>
      <c r="EC145" s="5" t="s">
        <v>410</v>
      </c>
      <c r="ED145" s="5">
        <v>45292</v>
      </c>
      <c r="EF145" s="5" t="s">
        <v>869</v>
      </c>
    </row>
    <row r="146" spans="1:136" s="5" customFormat="1" x14ac:dyDescent="0.3">
      <c r="A146" s="9">
        <f t="shared" si="39"/>
        <v>145</v>
      </c>
      <c r="B146" s="5" t="s">
        <v>693</v>
      </c>
      <c r="C146" s="5" t="s">
        <v>203</v>
      </c>
      <c r="D146" s="5" t="s">
        <v>219</v>
      </c>
      <c r="E146" s="5" t="s">
        <v>166</v>
      </c>
      <c r="F146" s="20" t="str">
        <f t="shared" si="33"/>
        <v>Wall Furnace17.8 SEER2 Ductless Mini-Split Heat Pump (HSPF2 = 8.5)MFm</v>
      </c>
      <c r="G146" s="5">
        <f t="shared" si="35"/>
        <v>-338</v>
      </c>
      <c r="H146" s="5">
        <f t="shared" si="36"/>
        <v>53.8</v>
      </c>
      <c r="I146" s="5">
        <f t="shared" si="37"/>
        <v>15</v>
      </c>
      <c r="J146" s="132">
        <f t="shared" si="34"/>
        <v>2565.56</v>
      </c>
      <c r="K146" s="132">
        <f t="shared" si="38"/>
        <v>3065.84</v>
      </c>
      <c r="L146" s="15" t="s">
        <v>694</v>
      </c>
      <c r="M146" s="5" t="s">
        <v>157</v>
      </c>
      <c r="N146" s="5" t="s">
        <v>695</v>
      </c>
      <c r="O146" s="5" t="s">
        <v>866</v>
      </c>
      <c r="P146" s="5" t="s">
        <v>697</v>
      </c>
      <c r="R146" s="5" t="s">
        <v>867</v>
      </c>
      <c r="S146" s="5" t="s">
        <v>699</v>
      </c>
      <c r="T146" s="5" t="s">
        <v>699</v>
      </c>
      <c r="U146" s="5" t="s">
        <v>381</v>
      </c>
      <c r="V146" s="5" t="s">
        <v>382</v>
      </c>
      <c r="W146" s="5" t="s">
        <v>383</v>
      </c>
      <c r="X146" s="5" t="s">
        <v>166</v>
      </c>
      <c r="Y146" s="5" t="s">
        <v>384</v>
      </c>
      <c r="Z146" s="5" t="s">
        <v>125</v>
      </c>
      <c r="AA146" s="5" t="s">
        <v>512</v>
      </c>
      <c r="AB146" s="5" t="s">
        <v>386</v>
      </c>
      <c r="AC146" s="5" t="s">
        <v>387</v>
      </c>
      <c r="AD146" s="5" t="s">
        <v>387</v>
      </c>
      <c r="AE146" s="5" t="s">
        <v>820</v>
      </c>
      <c r="AF146" s="5" t="s">
        <v>596</v>
      </c>
      <c r="AG146" s="5" t="s">
        <v>203</v>
      </c>
      <c r="AH146" s="5" t="s">
        <v>516</v>
      </c>
      <c r="AI146" s="5" t="s">
        <v>387</v>
      </c>
      <c r="AJ146" s="5" t="s">
        <v>391</v>
      </c>
      <c r="AK146" s="5" t="s">
        <v>701</v>
      </c>
      <c r="AL146" s="5">
        <v>0</v>
      </c>
      <c r="AM146" s="5">
        <v>-338</v>
      </c>
      <c r="AN146" s="5">
        <v>53.8</v>
      </c>
      <c r="AO146" s="5">
        <v>0</v>
      </c>
      <c r="AP146" s="5">
        <v>0</v>
      </c>
      <c r="AQ146" s="5">
        <v>0</v>
      </c>
      <c r="AR146" s="5">
        <v>114.6</v>
      </c>
      <c r="AS146" s="5">
        <v>385.68</v>
      </c>
      <c r="AT146" s="5">
        <v>2565.56</v>
      </c>
      <c r="AU146" s="5">
        <v>1383.57</v>
      </c>
      <c r="AV146" s="5">
        <v>1682.27</v>
      </c>
      <c r="AW146" s="5">
        <v>0</v>
      </c>
      <c r="AX146" s="5">
        <v>0</v>
      </c>
      <c r="AY146" s="5">
        <v>0</v>
      </c>
      <c r="AZ146" s="5" t="s">
        <v>382</v>
      </c>
      <c r="BA146" s="5" t="s">
        <v>517</v>
      </c>
      <c r="BB146" s="5">
        <v>15</v>
      </c>
      <c r="BD146" s="5">
        <v>0</v>
      </c>
      <c r="BE146" s="5">
        <v>15</v>
      </c>
      <c r="BF146" s="5">
        <v>0</v>
      </c>
      <c r="BG146" s="5">
        <v>0</v>
      </c>
      <c r="BH146" s="5">
        <v>2010</v>
      </c>
      <c r="BI146" s="5">
        <v>293</v>
      </c>
      <c r="BJ146" s="5">
        <v>0</v>
      </c>
      <c r="BK146" s="5">
        <v>0</v>
      </c>
      <c r="BL146" s="5">
        <v>0</v>
      </c>
      <c r="BM146" s="5">
        <v>0</v>
      </c>
      <c r="BN146" s="5">
        <v>2350</v>
      </c>
      <c r="BO146" s="5">
        <v>239</v>
      </c>
      <c r="BP146" s="5" t="s">
        <v>395</v>
      </c>
      <c r="BQ146" s="5" t="s">
        <v>396</v>
      </c>
      <c r="BR146" s="5">
        <v>1</v>
      </c>
      <c r="BS146" s="5">
        <v>1</v>
      </c>
      <c r="BT146" s="5">
        <v>1</v>
      </c>
      <c r="BU146" s="5">
        <v>1</v>
      </c>
      <c r="BV146" s="5" t="s">
        <v>397</v>
      </c>
      <c r="BW146" s="5">
        <v>1</v>
      </c>
      <c r="BX146" s="5">
        <v>0</v>
      </c>
      <c r="BY146" s="5" t="s">
        <v>459</v>
      </c>
      <c r="BZ146" s="5" t="s">
        <v>399</v>
      </c>
      <c r="CA146" s="5">
        <v>0</v>
      </c>
      <c r="CB146" s="5">
        <v>685.92</v>
      </c>
      <c r="CC146" s="5">
        <v>0</v>
      </c>
      <c r="CD146" s="5">
        <v>0</v>
      </c>
      <c r="CF146" s="5">
        <v>0</v>
      </c>
      <c r="CL146" s="5" t="s">
        <v>389</v>
      </c>
      <c r="CM146" s="5" t="b">
        <v>0</v>
      </c>
      <c r="CN146" s="5" t="s">
        <v>400</v>
      </c>
      <c r="CO146" s="5" t="s">
        <v>401</v>
      </c>
      <c r="CP146" s="5">
        <v>0</v>
      </c>
      <c r="CQ146" s="5">
        <v>1033.48</v>
      </c>
      <c r="CR146" s="5">
        <v>3441.56</v>
      </c>
      <c r="CS146" s="5">
        <v>971.51</v>
      </c>
      <c r="CT146" s="5">
        <v>0.3</v>
      </c>
      <c r="CU146" s="5">
        <v>1.06</v>
      </c>
      <c r="CV146" s="5">
        <v>61.97</v>
      </c>
      <c r="CW146" s="5">
        <v>0</v>
      </c>
      <c r="CX146" s="5">
        <v>0</v>
      </c>
      <c r="CY146" s="5">
        <v>685.92</v>
      </c>
      <c r="DA146" s="5">
        <v>0</v>
      </c>
      <c r="DB146" s="5">
        <v>0</v>
      </c>
      <c r="DC146" s="5">
        <v>0</v>
      </c>
      <c r="DD146" s="5">
        <v>0</v>
      </c>
      <c r="DE146" s="5">
        <v>0</v>
      </c>
      <c r="DF146" s="5">
        <v>0</v>
      </c>
      <c r="DJ146" s="5" t="s">
        <v>521</v>
      </c>
      <c r="DK146" s="5" t="s">
        <v>702</v>
      </c>
      <c r="DL146" s="5" t="s">
        <v>702</v>
      </c>
      <c r="DM146" s="5" t="s">
        <v>703</v>
      </c>
      <c r="DN146" s="5" t="s">
        <v>704</v>
      </c>
      <c r="DO146" s="5" t="s">
        <v>704</v>
      </c>
      <c r="DP146" s="5" t="s">
        <v>114</v>
      </c>
      <c r="DQ146" s="5" t="s">
        <v>524</v>
      </c>
      <c r="DR146" s="5" t="s">
        <v>387</v>
      </c>
      <c r="DS146" s="5" t="s">
        <v>705</v>
      </c>
      <c r="DU146" s="5" t="s">
        <v>15</v>
      </c>
      <c r="DV146" s="5" t="s">
        <v>452</v>
      </c>
      <c r="DW146" s="5" t="s">
        <v>382</v>
      </c>
      <c r="DZ146" s="5" t="s">
        <v>408</v>
      </c>
      <c r="EA146" s="5" t="s">
        <v>868</v>
      </c>
      <c r="EB146" s="5" t="s">
        <v>157</v>
      </c>
      <c r="EC146" s="5" t="s">
        <v>410</v>
      </c>
      <c r="ED146" s="5">
        <v>45292</v>
      </c>
      <c r="EF146" s="5" t="s">
        <v>870</v>
      </c>
    </row>
    <row r="147" spans="1:136" s="5" customFormat="1" x14ac:dyDescent="0.3">
      <c r="A147" s="9">
        <f t="shared" si="39"/>
        <v>146</v>
      </c>
      <c r="B147" s="5" t="s">
        <v>693</v>
      </c>
      <c r="C147" s="5" t="s">
        <v>203</v>
      </c>
      <c r="D147" s="5" t="s">
        <v>219</v>
      </c>
      <c r="E147" s="5" t="s">
        <v>162</v>
      </c>
      <c r="F147" s="20" t="str">
        <f t="shared" si="33"/>
        <v>Wall Furnace17.8 SEER2 Ductless Mini-Split Heat Pump (HSPF2 = 8.5)SFm</v>
      </c>
      <c r="G147" s="5">
        <f t="shared" si="35"/>
        <v>-353</v>
      </c>
      <c r="H147" s="5">
        <f t="shared" si="36"/>
        <v>64.2</v>
      </c>
      <c r="I147" s="5">
        <f t="shared" si="37"/>
        <v>15</v>
      </c>
      <c r="J147" s="132">
        <f t="shared" si="34"/>
        <v>2565.56</v>
      </c>
      <c r="K147" s="132">
        <f t="shared" si="38"/>
        <v>3065.84</v>
      </c>
      <c r="L147" s="15" t="s">
        <v>694</v>
      </c>
      <c r="M147" s="5" t="s">
        <v>157</v>
      </c>
      <c r="N147" s="5" t="s">
        <v>695</v>
      </c>
      <c r="O147" s="5" t="s">
        <v>866</v>
      </c>
      <c r="P147" s="5" t="s">
        <v>709</v>
      </c>
      <c r="R147" s="5" t="s">
        <v>871</v>
      </c>
      <c r="S147" s="5" t="s">
        <v>699</v>
      </c>
      <c r="T147" s="5" t="s">
        <v>699</v>
      </c>
      <c r="U147" s="5" t="s">
        <v>381</v>
      </c>
      <c r="V147" s="5" t="s">
        <v>382</v>
      </c>
      <c r="W147" s="5" t="s">
        <v>383</v>
      </c>
      <c r="X147" s="5" t="s">
        <v>162</v>
      </c>
      <c r="Y147" s="5" t="s">
        <v>384</v>
      </c>
      <c r="Z147" s="5" t="s">
        <v>125</v>
      </c>
      <c r="AA147" s="5" t="s">
        <v>512</v>
      </c>
      <c r="AB147" s="5" t="s">
        <v>386</v>
      </c>
      <c r="AC147" s="5" t="s">
        <v>387</v>
      </c>
      <c r="AD147" s="5" t="s">
        <v>387</v>
      </c>
      <c r="AE147" s="5" t="s">
        <v>820</v>
      </c>
      <c r="AF147" s="5" t="s">
        <v>596</v>
      </c>
      <c r="AG147" s="5" t="s">
        <v>203</v>
      </c>
      <c r="AH147" s="5" t="s">
        <v>516</v>
      </c>
      <c r="AI147" s="5" t="s">
        <v>387</v>
      </c>
      <c r="AJ147" s="5" t="s">
        <v>391</v>
      </c>
      <c r="AK147" s="5" t="s">
        <v>701</v>
      </c>
      <c r="AL147" s="5">
        <v>0</v>
      </c>
      <c r="AM147" s="5">
        <v>-353</v>
      </c>
      <c r="AN147" s="5">
        <v>64.2</v>
      </c>
      <c r="AO147" s="5">
        <v>0</v>
      </c>
      <c r="AP147" s="5">
        <v>0</v>
      </c>
      <c r="AQ147" s="5">
        <v>0</v>
      </c>
      <c r="AR147" s="5">
        <v>114.6</v>
      </c>
      <c r="AS147" s="5">
        <v>385.68</v>
      </c>
      <c r="AT147" s="5">
        <v>2565.56</v>
      </c>
      <c r="AU147" s="5">
        <v>1383.57</v>
      </c>
      <c r="AV147" s="5">
        <v>1682.27</v>
      </c>
      <c r="AW147" s="5">
        <v>0</v>
      </c>
      <c r="AX147" s="5">
        <v>0</v>
      </c>
      <c r="AY147" s="5">
        <v>0</v>
      </c>
      <c r="AZ147" s="5" t="s">
        <v>382</v>
      </c>
      <c r="BA147" s="5" t="s">
        <v>517</v>
      </c>
      <c r="BB147" s="5">
        <v>15</v>
      </c>
      <c r="BD147" s="5">
        <v>0</v>
      </c>
      <c r="BE147" s="5">
        <v>15</v>
      </c>
      <c r="BF147" s="5">
        <v>0</v>
      </c>
      <c r="BG147" s="5">
        <v>0</v>
      </c>
      <c r="BH147" s="5">
        <v>1680</v>
      </c>
      <c r="BI147" s="5">
        <v>120</v>
      </c>
      <c r="BJ147" s="5">
        <v>0</v>
      </c>
      <c r="BK147" s="5">
        <v>0</v>
      </c>
      <c r="BL147" s="5">
        <v>0</v>
      </c>
      <c r="BM147" s="5">
        <v>0</v>
      </c>
      <c r="BN147" s="5">
        <v>2030</v>
      </c>
      <c r="BO147" s="5">
        <v>55.6</v>
      </c>
      <c r="BP147" s="5" t="s">
        <v>474</v>
      </c>
      <c r="BQ147" s="5" t="s">
        <v>396</v>
      </c>
      <c r="BR147" s="5">
        <v>1</v>
      </c>
      <c r="BS147" s="5">
        <v>1</v>
      </c>
      <c r="BT147" s="5">
        <v>1</v>
      </c>
      <c r="BU147" s="5">
        <v>1</v>
      </c>
      <c r="BV147" s="5" t="s">
        <v>397</v>
      </c>
      <c r="BW147" s="5">
        <v>1</v>
      </c>
      <c r="BX147" s="5">
        <v>0</v>
      </c>
      <c r="BY147" s="5" t="s">
        <v>459</v>
      </c>
      <c r="BZ147" s="5" t="s">
        <v>399</v>
      </c>
      <c r="CA147" s="5">
        <v>0</v>
      </c>
      <c r="CB147" s="5">
        <v>685.92</v>
      </c>
      <c r="CC147" s="5">
        <v>0</v>
      </c>
      <c r="CD147" s="5">
        <v>0</v>
      </c>
      <c r="CF147" s="5">
        <v>0</v>
      </c>
      <c r="CL147" s="5" t="s">
        <v>389</v>
      </c>
      <c r="CM147" s="5" t="b">
        <v>0</v>
      </c>
      <c r="CN147" s="5" t="s">
        <v>400</v>
      </c>
      <c r="CO147" s="5" t="s">
        <v>401</v>
      </c>
      <c r="CP147" s="5">
        <v>0</v>
      </c>
      <c r="CQ147" s="5">
        <v>1233.26</v>
      </c>
      <c r="CR147" s="5">
        <v>3454.24</v>
      </c>
      <c r="CS147" s="5">
        <v>984.19</v>
      </c>
      <c r="CT147" s="5">
        <v>0.36</v>
      </c>
      <c r="CU147" s="5">
        <v>1.25</v>
      </c>
      <c r="CV147" s="5">
        <v>249.07</v>
      </c>
      <c r="CW147" s="5">
        <v>0</v>
      </c>
      <c r="CX147" s="5">
        <v>0</v>
      </c>
      <c r="CY147" s="5">
        <v>685.92</v>
      </c>
      <c r="DA147" s="5">
        <v>0</v>
      </c>
      <c r="DB147" s="5">
        <v>0</v>
      </c>
      <c r="DC147" s="5">
        <v>0</v>
      </c>
      <c r="DD147" s="5">
        <v>0</v>
      </c>
      <c r="DE147" s="5">
        <v>0</v>
      </c>
      <c r="DF147" s="5">
        <v>0</v>
      </c>
      <c r="DJ147" s="5" t="s">
        <v>521</v>
      </c>
      <c r="DK147" s="5" t="s">
        <v>702</v>
      </c>
      <c r="DL147" s="5" t="s">
        <v>702</v>
      </c>
      <c r="DM147" s="5" t="s">
        <v>703</v>
      </c>
      <c r="DN147" s="5" t="s">
        <v>704</v>
      </c>
      <c r="DO147" s="5" t="s">
        <v>704</v>
      </c>
      <c r="DP147" s="5" t="s">
        <v>114</v>
      </c>
      <c r="DQ147" s="5" t="s">
        <v>524</v>
      </c>
      <c r="DR147" s="5" t="s">
        <v>387</v>
      </c>
      <c r="DS147" s="5" t="s">
        <v>705</v>
      </c>
      <c r="DU147" s="5" t="s">
        <v>15</v>
      </c>
      <c r="DV147" s="5" t="s">
        <v>452</v>
      </c>
      <c r="DW147" s="5" t="s">
        <v>382</v>
      </c>
      <c r="DZ147" s="5" t="s">
        <v>408</v>
      </c>
      <c r="EA147" s="5" t="s">
        <v>868</v>
      </c>
      <c r="EB147" s="5" t="s">
        <v>157</v>
      </c>
      <c r="EC147" s="5" t="s">
        <v>410</v>
      </c>
      <c r="ED147" s="5">
        <v>45292</v>
      </c>
      <c r="EF147" s="5" t="s">
        <v>872</v>
      </c>
    </row>
    <row r="148" spans="1:136" s="5" customFormat="1" x14ac:dyDescent="0.3">
      <c r="A148" s="9">
        <f t="shared" si="39"/>
        <v>147</v>
      </c>
      <c r="B148" s="5" t="s">
        <v>693</v>
      </c>
      <c r="C148" s="5" t="s">
        <v>203</v>
      </c>
      <c r="D148" s="5" t="s">
        <v>219</v>
      </c>
      <c r="E148" s="5" t="s">
        <v>162</v>
      </c>
      <c r="F148" s="20" t="str">
        <f t="shared" si="33"/>
        <v>Wall Furnace17.8 SEER2 Ductless Mini-Split Heat Pump (HSPF2 = 8.5)SFm</v>
      </c>
      <c r="G148" s="5">
        <f t="shared" si="35"/>
        <v>-353</v>
      </c>
      <c r="H148" s="5">
        <f t="shared" si="36"/>
        <v>64.2</v>
      </c>
      <c r="I148" s="5">
        <f t="shared" si="37"/>
        <v>15</v>
      </c>
      <c r="J148" s="132">
        <f t="shared" si="34"/>
        <v>2565.56</v>
      </c>
      <c r="K148" s="132">
        <f t="shared" si="38"/>
        <v>3065.84</v>
      </c>
      <c r="L148" s="15" t="s">
        <v>694</v>
      </c>
      <c r="M148" s="5" t="s">
        <v>157</v>
      </c>
      <c r="N148" s="5" t="s">
        <v>695</v>
      </c>
      <c r="O148" s="5" t="s">
        <v>866</v>
      </c>
      <c r="P148" s="5" t="s">
        <v>709</v>
      </c>
      <c r="R148" s="5" t="s">
        <v>871</v>
      </c>
      <c r="S148" s="5" t="s">
        <v>699</v>
      </c>
      <c r="T148" s="5" t="s">
        <v>699</v>
      </c>
      <c r="U148" s="5" t="s">
        <v>381</v>
      </c>
      <c r="V148" s="5" t="s">
        <v>382</v>
      </c>
      <c r="W148" s="5" t="s">
        <v>383</v>
      </c>
      <c r="X148" s="5" t="s">
        <v>162</v>
      </c>
      <c r="Y148" s="5" t="s">
        <v>384</v>
      </c>
      <c r="Z148" s="5" t="s">
        <v>125</v>
      </c>
      <c r="AA148" s="5" t="s">
        <v>512</v>
      </c>
      <c r="AB148" s="5" t="s">
        <v>386</v>
      </c>
      <c r="AC148" s="5" t="s">
        <v>387</v>
      </c>
      <c r="AD148" s="5" t="s">
        <v>387</v>
      </c>
      <c r="AE148" s="5" t="s">
        <v>820</v>
      </c>
      <c r="AF148" s="5" t="s">
        <v>596</v>
      </c>
      <c r="AG148" s="5" t="s">
        <v>203</v>
      </c>
      <c r="AH148" s="5" t="s">
        <v>516</v>
      </c>
      <c r="AI148" s="5" t="s">
        <v>387</v>
      </c>
      <c r="AJ148" s="5" t="s">
        <v>391</v>
      </c>
      <c r="AK148" s="5" t="s">
        <v>701</v>
      </c>
      <c r="AL148" s="5">
        <v>0</v>
      </c>
      <c r="AM148" s="5">
        <v>-353</v>
      </c>
      <c r="AN148" s="5">
        <v>64.2</v>
      </c>
      <c r="AO148" s="5">
        <v>0</v>
      </c>
      <c r="AP148" s="5">
        <v>0</v>
      </c>
      <c r="AQ148" s="5">
        <v>0</v>
      </c>
      <c r="AR148" s="5">
        <v>114.6</v>
      </c>
      <c r="AS148" s="5">
        <v>385.68</v>
      </c>
      <c r="AT148" s="5">
        <v>2565.56</v>
      </c>
      <c r="AU148" s="5">
        <v>1383.57</v>
      </c>
      <c r="AV148" s="5">
        <v>1682.27</v>
      </c>
      <c r="AW148" s="5">
        <v>0</v>
      </c>
      <c r="AX148" s="5">
        <v>0</v>
      </c>
      <c r="AY148" s="5">
        <v>0</v>
      </c>
      <c r="AZ148" s="5" t="s">
        <v>382</v>
      </c>
      <c r="BA148" s="5" t="s">
        <v>517</v>
      </c>
      <c r="BB148" s="5">
        <v>15</v>
      </c>
      <c r="BD148" s="5">
        <v>0</v>
      </c>
      <c r="BE148" s="5">
        <v>15</v>
      </c>
      <c r="BF148" s="5">
        <v>0</v>
      </c>
      <c r="BG148" s="5">
        <v>0</v>
      </c>
      <c r="BH148" s="5">
        <v>1680</v>
      </c>
      <c r="BI148" s="5">
        <v>120</v>
      </c>
      <c r="BJ148" s="5">
        <v>0</v>
      </c>
      <c r="BK148" s="5">
        <v>0</v>
      </c>
      <c r="BL148" s="5">
        <v>0</v>
      </c>
      <c r="BM148" s="5">
        <v>0</v>
      </c>
      <c r="BN148" s="5">
        <v>2030</v>
      </c>
      <c r="BO148" s="5">
        <v>55.6</v>
      </c>
      <c r="BP148" s="5" t="s">
        <v>395</v>
      </c>
      <c r="BQ148" s="5" t="s">
        <v>396</v>
      </c>
      <c r="BR148" s="5">
        <v>1</v>
      </c>
      <c r="BS148" s="5">
        <v>1</v>
      </c>
      <c r="BT148" s="5">
        <v>1</v>
      </c>
      <c r="BU148" s="5">
        <v>1</v>
      </c>
      <c r="BV148" s="5" t="s">
        <v>397</v>
      </c>
      <c r="BW148" s="5">
        <v>1</v>
      </c>
      <c r="BX148" s="5">
        <v>0</v>
      </c>
      <c r="BY148" s="5" t="s">
        <v>459</v>
      </c>
      <c r="BZ148" s="5" t="s">
        <v>399</v>
      </c>
      <c r="CA148" s="5">
        <v>0</v>
      </c>
      <c r="CB148" s="5">
        <v>685.92</v>
      </c>
      <c r="CC148" s="5">
        <v>0</v>
      </c>
      <c r="CD148" s="5">
        <v>0</v>
      </c>
      <c r="CF148" s="5">
        <v>0</v>
      </c>
      <c r="CL148" s="5" t="s">
        <v>389</v>
      </c>
      <c r="CM148" s="5" t="b">
        <v>0</v>
      </c>
      <c r="CN148" s="5" t="s">
        <v>400</v>
      </c>
      <c r="CO148" s="5" t="s">
        <v>401</v>
      </c>
      <c r="CP148" s="5">
        <v>0</v>
      </c>
      <c r="CQ148" s="5">
        <v>1233.26</v>
      </c>
      <c r="CR148" s="5">
        <v>3454.24</v>
      </c>
      <c r="CS148" s="5">
        <v>984.19</v>
      </c>
      <c r="CT148" s="5">
        <v>0.36</v>
      </c>
      <c r="CU148" s="5">
        <v>1.25</v>
      </c>
      <c r="CV148" s="5">
        <v>249.07</v>
      </c>
      <c r="CW148" s="5">
        <v>0</v>
      </c>
      <c r="CX148" s="5">
        <v>0</v>
      </c>
      <c r="CY148" s="5">
        <v>685.92</v>
      </c>
      <c r="DA148" s="5">
        <v>0</v>
      </c>
      <c r="DB148" s="5">
        <v>0</v>
      </c>
      <c r="DC148" s="5">
        <v>0</v>
      </c>
      <c r="DD148" s="5">
        <v>0</v>
      </c>
      <c r="DE148" s="5">
        <v>0</v>
      </c>
      <c r="DF148" s="5">
        <v>0</v>
      </c>
      <c r="DJ148" s="5" t="s">
        <v>521</v>
      </c>
      <c r="DK148" s="5" t="s">
        <v>702</v>
      </c>
      <c r="DL148" s="5" t="s">
        <v>702</v>
      </c>
      <c r="DM148" s="5" t="s">
        <v>703</v>
      </c>
      <c r="DN148" s="5" t="s">
        <v>704</v>
      </c>
      <c r="DO148" s="5" t="s">
        <v>704</v>
      </c>
      <c r="DP148" s="5" t="s">
        <v>114</v>
      </c>
      <c r="DQ148" s="5" t="s">
        <v>524</v>
      </c>
      <c r="DR148" s="5" t="s">
        <v>387</v>
      </c>
      <c r="DS148" s="5" t="s">
        <v>705</v>
      </c>
      <c r="DU148" s="5" t="s">
        <v>15</v>
      </c>
      <c r="DV148" s="5" t="s">
        <v>452</v>
      </c>
      <c r="DW148" s="5" t="s">
        <v>382</v>
      </c>
      <c r="DZ148" s="5" t="s">
        <v>408</v>
      </c>
      <c r="EA148" s="5" t="s">
        <v>868</v>
      </c>
      <c r="EB148" s="5" t="s">
        <v>157</v>
      </c>
      <c r="EC148" s="5" t="s">
        <v>410</v>
      </c>
      <c r="ED148" s="5">
        <v>45292</v>
      </c>
      <c r="EF148" s="5" t="s">
        <v>873</v>
      </c>
    </row>
    <row r="149" spans="1:136" s="5" customFormat="1" x14ac:dyDescent="0.3">
      <c r="A149" s="9">
        <f t="shared" si="39"/>
        <v>148</v>
      </c>
      <c r="B149" s="5" t="s">
        <v>693</v>
      </c>
      <c r="C149" s="5" t="s">
        <v>205</v>
      </c>
      <c r="D149" s="5" t="s">
        <v>219</v>
      </c>
      <c r="E149" s="5" t="s">
        <v>166</v>
      </c>
      <c r="F149" s="20" t="str">
        <f t="shared" si="33"/>
        <v>Wall Furnace and Window AC17.8 SEER2 Ductless Mini-Split Heat Pump (HSPF2 = 8.5)MFm</v>
      </c>
      <c r="G149" s="5">
        <f t="shared" si="35"/>
        <v>-6.01</v>
      </c>
      <c r="H149" s="5">
        <f t="shared" si="36"/>
        <v>48.2</v>
      </c>
      <c r="I149" s="5">
        <f t="shared" si="37"/>
        <v>15</v>
      </c>
      <c r="J149" s="132">
        <f t="shared" si="34"/>
        <v>1845.77</v>
      </c>
      <c r="K149" s="132">
        <f t="shared" si="38"/>
        <v>3065.84</v>
      </c>
      <c r="L149" s="15" t="s">
        <v>694</v>
      </c>
      <c r="M149" s="5" t="s">
        <v>157</v>
      </c>
      <c r="N149" s="5" t="s">
        <v>695</v>
      </c>
      <c r="O149" s="5" t="s">
        <v>874</v>
      </c>
      <c r="P149" s="5" t="s">
        <v>713</v>
      </c>
      <c r="R149" s="5" t="s">
        <v>875</v>
      </c>
      <c r="S149" s="5" t="s">
        <v>715</v>
      </c>
      <c r="T149" s="5" t="s">
        <v>716</v>
      </c>
      <c r="U149" s="5" t="s">
        <v>381</v>
      </c>
      <c r="V149" s="5" t="s">
        <v>382</v>
      </c>
      <c r="W149" s="5" t="s">
        <v>383</v>
      </c>
      <c r="X149" s="5" t="s">
        <v>166</v>
      </c>
      <c r="Y149" s="5" t="s">
        <v>384</v>
      </c>
      <c r="Z149" s="5" t="s">
        <v>125</v>
      </c>
      <c r="AA149" s="5" t="s">
        <v>512</v>
      </c>
      <c r="AB149" s="5" t="s">
        <v>386</v>
      </c>
      <c r="AC149" s="5" t="s">
        <v>387</v>
      </c>
      <c r="AD149" s="5" t="s">
        <v>387</v>
      </c>
      <c r="AE149" s="5" t="s">
        <v>820</v>
      </c>
      <c r="AF149" s="5" t="s">
        <v>596</v>
      </c>
      <c r="AG149" s="5" t="s">
        <v>717</v>
      </c>
      <c r="AH149" s="5" t="s">
        <v>516</v>
      </c>
      <c r="AI149" s="5" t="s">
        <v>387</v>
      </c>
      <c r="AJ149" s="5" t="s">
        <v>391</v>
      </c>
      <c r="AK149" s="5" t="s">
        <v>701</v>
      </c>
      <c r="AL149" s="5">
        <v>0</v>
      </c>
      <c r="AM149" s="5">
        <v>-6.01</v>
      </c>
      <c r="AN149" s="5">
        <v>48.2</v>
      </c>
      <c r="AO149" s="5">
        <v>0</v>
      </c>
      <c r="AP149" s="5">
        <v>0</v>
      </c>
      <c r="AQ149" s="5">
        <v>0</v>
      </c>
      <c r="AR149" s="5">
        <v>298.41000000000003</v>
      </c>
      <c r="AS149" s="5">
        <v>921.66</v>
      </c>
      <c r="AT149" s="5">
        <v>1845.77</v>
      </c>
      <c r="AU149" s="5">
        <v>1383.57</v>
      </c>
      <c r="AV149" s="5">
        <v>1682.27</v>
      </c>
      <c r="AW149" s="5">
        <v>0</v>
      </c>
      <c r="AX149" s="5">
        <v>0</v>
      </c>
      <c r="AY149" s="5">
        <v>0</v>
      </c>
      <c r="AZ149" s="5" t="s">
        <v>382</v>
      </c>
      <c r="BA149" s="5" t="s">
        <v>517</v>
      </c>
      <c r="BB149" s="5">
        <v>15</v>
      </c>
      <c r="BD149" s="5">
        <v>0</v>
      </c>
      <c r="BE149" s="5">
        <v>15</v>
      </c>
      <c r="BF149" s="5">
        <v>0</v>
      </c>
      <c r="BG149" s="5">
        <v>0</v>
      </c>
      <c r="BH149" s="5">
        <v>2340</v>
      </c>
      <c r="BI149" s="5">
        <v>287</v>
      </c>
      <c r="BJ149" s="5">
        <v>0</v>
      </c>
      <c r="BK149" s="5">
        <v>0</v>
      </c>
      <c r="BL149" s="5">
        <v>0</v>
      </c>
      <c r="BM149" s="5">
        <v>0</v>
      </c>
      <c r="BN149" s="5">
        <v>2350</v>
      </c>
      <c r="BO149" s="5">
        <v>239</v>
      </c>
      <c r="BP149" s="5" t="s">
        <v>474</v>
      </c>
      <c r="BQ149" s="5" t="s">
        <v>396</v>
      </c>
      <c r="BR149" s="5">
        <v>1</v>
      </c>
      <c r="BS149" s="5">
        <v>1</v>
      </c>
      <c r="BT149" s="5">
        <v>1</v>
      </c>
      <c r="BU149" s="5">
        <v>1</v>
      </c>
      <c r="BV149" s="5" t="s">
        <v>397</v>
      </c>
      <c r="BW149" s="5">
        <v>1</v>
      </c>
      <c r="BX149" s="5">
        <v>0</v>
      </c>
      <c r="BY149" s="5" t="s">
        <v>459</v>
      </c>
      <c r="BZ149" s="5" t="s">
        <v>399</v>
      </c>
      <c r="CA149" s="5">
        <v>0</v>
      </c>
      <c r="CB149" s="5">
        <v>470.37</v>
      </c>
      <c r="CC149" s="5">
        <v>0</v>
      </c>
      <c r="CD149" s="5">
        <v>0</v>
      </c>
      <c r="CF149" s="5">
        <v>0</v>
      </c>
      <c r="CL149" s="5" t="s">
        <v>389</v>
      </c>
      <c r="CM149" s="5" t="b">
        <v>0</v>
      </c>
      <c r="CN149" s="5" t="s">
        <v>400</v>
      </c>
      <c r="CO149" s="5" t="s">
        <v>401</v>
      </c>
      <c r="CP149" s="5">
        <v>0</v>
      </c>
      <c r="CQ149" s="5">
        <v>925.91</v>
      </c>
      <c r="CR149" s="5">
        <v>2252.5</v>
      </c>
      <c r="CS149" s="5">
        <v>475.45</v>
      </c>
      <c r="CT149" s="5">
        <v>0.41</v>
      </c>
      <c r="CU149" s="5">
        <v>1.95</v>
      </c>
      <c r="CV149" s="5">
        <v>450.46</v>
      </c>
      <c r="CW149" s="5">
        <v>0</v>
      </c>
      <c r="CX149" s="5">
        <v>0</v>
      </c>
      <c r="CY149" s="5">
        <v>470.37</v>
      </c>
      <c r="DA149" s="5">
        <v>0</v>
      </c>
      <c r="DB149" s="5">
        <v>0</v>
      </c>
      <c r="DC149" s="5">
        <v>0</v>
      </c>
      <c r="DD149" s="5">
        <v>0</v>
      </c>
      <c r="DE149" s="5">
        <v>0</v>
      </c>
      <c r="DF149" s="5">
        <v>0</v>
      </c>
      <c r="DJ149" s="5" t="s">
        <v>521</v>
      </c>
      <c r="DK149" s="5" t="s">
        <v>702</v>
      </c>
      <c r="DL149" s="5" t="s">
        <v>702</v>
      </c>
      <c r="DM149" s="5" t="s">
        <v>703</v>
      </c>
      <c r="DN149" s="5" t="s">
        <v>704</v>
      </c>
      <c r="DO149" s="5" t="s">
        <v>704</v>
      </c>
      <c r="DP149" s="5" t="s">
        <v>114</v>
      </c>
      <c r="DQ149" s="5" t="s">
        <v>524</v>
      </c>
      <c r="DR149" s="5" t="s">
        <v>387</v>
      </c>
      <c r="DS149" s="5" t="s">
        <v>705</v>
      </c>
      <c r="DU149" s="5" t="s">
        <v>15</v>
      </c>
      <c r="DV149" s="5" t="s">
        <v>452</v>
      </c>
      <c r="DW149" s="5" t="s">
        <v>382</v>
      </c>
      <c r="DZ149" s="5" t="s">
        <v>408</v>
      </c>
      <c r="EA149" s="5" t="s">
        <v>876</v>
      </c>
      <c r="EB149" s="5" t="s">
        <v>157</v>
      </c>
      <c r="EC149" s="5" t="s">
        <v>410</v>
      </c>
      <c r="ED149" s="5">
        <v>45292</v>
      </c>
      <c r="EF149" s="5" t="s">
        <v>877</v>
      </c>
    </row>
    <row r="150" spans="1:136" s="5" customFormat="1" x14ac:dyDescent="0.3">
      <c r="A150" s="9">
        <f t="shared" si="39"/>
        <v>149</v>
      </c>
      <c r="B150" s="5" t="s">
        <v>693</v>
      </c>
      <c r="C150" s="5" t="s">
        <v>205</v>
      </c>
      <c r="D150" s="5" t="s">
        <v>219</v>
      </c>
      <c r="E150" s="5" t="s">
        <v>166</v>
      </c>
      <c r="F150" s="20" t="str">
        <f t="shared" si="33"/>
        <v>Wall Furnace and Window AC17.8 SEER2 Ductless Mini-Split Heat Pump (HSPF2 = 8.5)MFm</v>
      </c>
      <c r="G150" s="5">
        <f t="shared" si="35"/>
        <v>-6.01</v>
      </c>
      <c r="H150" s="5">
        <f t="shared" si="36"/>
        <v>48.2</v>
      </c>
      <c r="I150" s="5">
        <f t="shared" si="37"/>
        <v>15</v>
      </c>
      <c r="J150" s="132">
        <f t="shared" si="34"/>
        <v>1845.77</v>
      </c>
      <c r="K150" s="132">
        <f t="shared" si="38"/>
        <v>3065.84</v>
      </c>
      <c r="L150" s="15" t="s">
        <v>694</v>
      </c>
      <c r="M150" s="5" t="s">
        <v>157</v>
      </c>
      <c r="N150" s="5" t="s">
        <v>695</v>
      </c>
      <c r="O150" s="5" t="s">
        <v>874</v>
      </c>
      <c r="P150" s="5" t="s">
        <v>713</v>
      </c>
      <c r="R150" s="5" t="s">
        <v>875</v>
      </c>
      <c r="S150" s="5" t="s">
        <v>715</v>
      </c>
      <c r="T150" s="5" t="s">
        <v>716</v>
      </c>
      <c r="U150" s="5" t="s">
        <v>381</v>
      </c>
      <c r="V150" s="5" t="s">
        <v>382</v>
      </c>
      <c r="W150" s="5" t="s">
        <v>383</v>
      </c>
      <c r="X150" s="5" t="s">
        <v>166</v>
      </c>
      <c r="Y150" s="5" t="s">
        <v>384</v>
      </c>
      <c r="Z150" s="5" t="s">
        <v>125</v>
      </c>
      <c r="AA150" s="5" t="s">
        <v>512</v>
      </c>
      <c r="AB150" s="5" t="s">
        <v>386</v>
      </c>
      <c r="AC150" s="5" t="s">
        <v>387</v>
      </c>
      <c r="AD150" s="5" t="s">
        <v>387</v>
      </c>
      <c r="AE150" s="5" t="s">
        <v>820</v>
      </c>
      <c r="AF150" s="5" t="s">
        <v>596</v>
      </c>
      <c r="AG150" s="5" t="s">
        <v>717</v>
      </c>
      <c r="AH150" s="5" t="s">
        <v>516</v>
      </c>
      <c r="AI150" s="5" t="s">
        <v>387</v>
      </c>
      <c r="AJ150" s="5" t="s">
        <v>391</v>
      </c>
      <c r="AK150" s="5" t="s">
        <v>701</v>
      </c>
      <c r="AL150" s="5">
        <v>0</v>
      </c>
      <c r="AM150" s="5">
        <v>-6.01</v>
      </c>
      <c r="AN150" s="5">
        <v>48.2</v>
      </c>
      <c r="AO150" s="5">
        <v>0</v>
      </c>
      <c r="AP150" s="5">
        <v>0</v>
      </c>
      <c r="AQ150" s="5">
        <v>0</v>
      </c>
      <c r="AR150" s="5">
        <v>298.41000000000003</v>
      </c>
      <c r="AS150" s="5">
        <v>921.66</v>
      </c>
      <c r="AT150" s="5">
        <v>1845.77</v>
      </c>
      <c r="AU150" s="5">
        <v>1383.57</v>
      </c>
      <c r="AV150" s="5">
        <v>1682.27</v>
      </c>
      <c r="AW150" s="5">
        <v>0</v>
      </c>
      <c r="AX150" s="5">
        <v>0</v>
      </c>
      <c r="AY150" s="5">
        <v>0</v>
      </c>
      <c r="AZ150" s="5" t="s">
        <v>382</v>
      </c>
      <c r="BA150" s="5" t="s">
        <v>517</v>
      </c>
      <c r="BB150" s="5">
        <v>15</v>
      </c>
      <c r="BD150" s="5">
        <v>0</v>
      </c>
      <c r="BE150" s="5">
        <v>15</v>
      </c>
      <c r="BF150" s="5">
        <v>0</v>
      </c>
      <c r="BG150" s="5">
        <v>0</v>
      </c>
      <c r="BH150" s="5">
        <v>2340</v>
      </c>
      <c r="BI150" s="5">
        <v>287</v>
      </c>
      <c r="BJ150" s="5">
        <v>0</v>
      </c>
      <c r="BK150" s="5">
        <v>0</v>
      </c>
      <c r="BL150" s="5">
        <v>0</v>
      </c>
      <c r="BM150" s="5">
        <v>0</v>
      </c>
      <c r="BN150" s="5">
        <v>2350</v>
      </c>
      <c r="BO150" s="5">
        <v>239</v>
      </c>
      <c r="BP150" s="5" t="s">
        <v>395</v>
      </c>
      <c r="BQ150" s="5" t="s">
        <v>396</v>
      </c>
      <c r="BR150" s="5">
        <v>1</v>
      </c>
      <c r="BS150" s="5">
        <v>1</v>
      </c>
      <c r="BT150" s="5">
        <v>1</v>
      </c>
      <c r="BU150" s="5">
        <v>1</v>
      </c>
      <c r="BV150" s="5" t="s">
        <v>397</v>
      </c>
      <c r="BW150" s="5">
        <v>1</v>
      </c>
      <c r="BX150" s="5">
        <v>0</v>
      </c>
      <c r="BY150" s="5" t="s">
        <v>459</v>
      </c>
      <c r="BZ150" s="5" t="s">
        <v>399</v>
      </c>
      <c r="CA150" s="5">
        <v>0</v>
      </c>
      <c r="CB150" s="5">
        <v>470.37</v>
      </c>
      <c r="CC150" s="5">
        <v>0</v>
      </c>
      <c r="CD150" s="5">
        <v>0</v>
      </c>
      <c r="CF150" s="5">
        <v>0</v>
      </c>
      <c r="CL150" s="5" t="s">
        <v>389</v>
      </c>
      <c r="CM150" s="5" t="b">
        <v>0</v>
      </c>
      <c r="CN150" s="5" t="s">
        <v>400</v>
      </c>
      <c r="CO150" s="5" t="s">
        <v>401</v>
      </c>
      <c r="CP150" s="5">
        <v>0</v>
      </c>
      <c r="CQ150" s="5">
        <v>925.91</v>
      </c>
      <c r="CR150" s="5">
        <v>2252.5</v>
      </c>
      <c r="CS150" s="5">
        <v>475.45</v>
      </c>
      <c r="CT150" s="5">
        <v>0.41</v>
      </c>
      <c r="CU150" s="5">
        <v>1.95</v>
      </c>
      <c r="CV150" s="5">
        <v>450.46</v>
      </c>
      <c r="CW150" s="5">
        <v>0</v>
      </c>
      <c r="CX150" s="5">
        <v>0</v>
      </c>
      <c r="CY150" s="5">
        <v>470.37</v>
      </c>
      <c r="DA150" s="5">
        <v>0</v>
      </c>
      <c r="DB150" s="5">
        <v>0</v>
      </c>
      <c r="DC150" s="5">
        <v>0</v>
      </c>
      <c r="DD150" s="5">
        <v>0</v>
      </c>
      <c r="DE150" s="5">
        <v>0</v>
      </c>
      <c r="DF150" s="5">
        <v>0</v>
      </c>
      <c r="DJ150" s="5" t="s">
        <v>521</v>
      </c>
      <c r="DK150" s="5" t="s">
        <v>702</v>
      </c>
      <c r="DL150" s="5" t="s">
        <v>702</v>
      </c>
      <c r="DM150" s="5" t="s">
        <v>703</v>
      </c>
      <c r="DN150" s="5" t="s">
        <v>704</v>
      </c>
      <c r="DO150" s="5" t="s">
        <v>704</v>
      </c>
      <c r="DP150" s="5" t="s">
        <v>114</v>
      </c>
      <c r="DQ150" s="5" t="s">
        <v>524</v>
      </c>
      <c r="DR150" s="5" t="s">
        <v>387</v>
      </c>
      <c r="DS150" s="5" t="s">
        <v>705</v>
      </c>
      <c r="DU150" s="5" t="s">
        <v>15</v>
      </c>
      <c r="DV150" s="5" t="s">
        <v>452</v>
      </c>
      <c r="DW150" s="5" t="s">
        <v>382</v>
      </c>
      <c r="DZ150" s="5" t="s">
        <v>408</v>
      </c>
      <c r="EA150" s="5" t="s">
        <v>876</v>
      </c>
      <c r="EB150" s="5" t="s">
        <v>157</v>
      </c>
      <c r="EC150" s="5" t="s">
        <v>410</v>
      </c>
      <c r="ED150" s="5">
        <v>45292</v>
      </c>
      <c r="EF150" s="5" t="s">
        <v>878</v>
      </c>
    </row>
    <row r="151" spans="1:136" s="5" customFormat="1" x14ac:dyDescent="0.3">
      <c r="A151" s="9">
        <f t="shared" si="39"/>
        <v>150</v>
      </c>
      <c r="B151" s="5" t="s">
        <v>693</v>
      </c>
      <c r="C151" s="5" t="s">
        <v>205</v>
      </c>
      <c r="D151" s="5" t="s">
        <v>219</v>
      </c>
      <c r="E151" s="5" t="s">
        <v>162</v>
      </c>
      <c r="F151" s="20" t="str">
        <f t="shared" si="33"/>
        <v>Wall Furnace and Window AC17.8 SEER2 Ductless Mini-Split Heat Pump (HSPF2 = 8.5)SFm</v>
      </c>
      <c r="G151" s="5">
        <f t="shared" si="35"/>
        <v>-126</v>
      </c>
      <c r="H151" s="5">
        <f t="shared" si="36"/>
        <v>64.3</v>
      </c>
      <c r="I151" s="5">
        <f t="shared" si="37"/>
        <v>15</v>
      </c>
      <c r="J151" s="132">
        <f t="shared" si="34"/>
        <v>1845.77</v>
      </c>
      <c r="K151" s="132">
        <f t="shared" si="38"/>
        <v>3065.84</v>
      </c>
      <c r="L151" s="15" t="s">
        <v>694</v>
      </c>
      <c r="M151" s="5" t="s">
        <v>157</v>
      </c>
      <c r="N151" s="5" t="s">
        <v>695</v>
      </c>
      <c r="O151" s="5" t="s">
        <v>874</v>
      </c>
      <c r="P151" s="5" t="s">
        <v>721</v>
      </c>
      <c r="R151" s="5" t="s">
        <v>879</v>
      </c>
      <c r="S151" s="5" t="s">
        <v>715</v>
      </c>
      <c r="T151" s="5" t="s">
        <v>716</v>
      </c>
      <c r="U151" s="5" t="s">
        <v>381</v>
      </c>
      <c r="V151" s="5" t="s">
        <v>382</v>
      </c>
      <c r="W151" s="5" t="s">
        <v>383</v>
      </c>
      <c r="X151" s="5" t="s">
        <v>162</v>
      </c>
      <c r="Y151" s="5" t="s">
        <v>384</v>
      </c>
      <c r="Z151" s="5" t="s">
        <v>125</v>
      </c>
      <c r="AA151" s="5" t="s">
        <v>512</v>
      </c>
      <c r="AB151" s="5" t="s">
        <v>386</v>
      </c>
      <c r="AC151" s="5" t="s">
        <v>387</v>
      </c>
      <c r="AD151" s="5" t="s">
        <v>387</v>
      </c>
      <c r="AE151" s="5" t="s">
        <v>820</v>
      </c>
      <c r="AF151" s="5" t="s">
        <v>596</v>
      </c>
      <c r="AG151" s="5" t="s">
        <v>717</v>
      </c>
      <c r="AH151" s="5" t="s">
        <v>516</v>
      </c>
      <c r="AI151" s="5" t="s">
        <v>387</v>
      </c>
      <c r="AJ151" s="5" t="s">
        <v>391</v>
      </c>
      <c r="AK151" s="5" t="s">
        <v>701</v>
      </c>
      <c r="AL151" s="5">
        <v>0</v>
      </c>
      <c r="AM151" s="5">
        <v>-126</v>
      </c>
      <c r="AN151" s="5">
        <v>64.3</v>
      </c>
      <c r="AO151" s="5">
        <v>0</v>
      </c>
      <c r="AP151" s="5">
        <v>0</v>
      </c>
      <c r="AQ151" s="5">
        <v>0</v>
      </c>
      <c r="AR151" s="5">
        <v>298.41000000000003</v>
      </c>
      <c r="AS151" s="5">
        <v>921.66</v>
      </c>
      <c r="AT151" s="5">
        <v>1845.77</v>
      </c>
      <c r="AU151" s="5">
        <v>1383.57</v>
      </c>
      <c r="AV151" s="5">
        <v>1682.27</v>
      </c>
      <c r="AW151" s="5">
        <v>0</v>
      </c>
      <c r="AX151" s="5">
        <v>0</v>
      </c>
      <c r="AY151" s="5">
        <v>0</v>
      </c>
      <c r="AZ151" s="5" t="s">
        <v>382</v>
      </c>
      <c r="BA151" s="5" t="s">
        <v>517</v>
      </c>
      <c r="BB151" s="5">
        <v>15</v>
      </c>
      <c r="BD151" s="5">
        <v>0</v>
      </c>
      <c r="BE151" s="5">
        <v>15</v>
      </c>
      <c r="BF151" s="5">
        <v>0</v>
      </c>
      <c r="BG151" s="5">
        <v>0</v>
      </c>
      <c r="BH151" s="5">
        <v>1910</v>
      </c>
      <c r="BI151" s="5">
        <v>120</v>
      </c>
      <c r="BJ151" s="5">
        <v>0</v>
      </c>
      <c r="BK151" s="5">
        <v>0</v>
      </c>
      <c r="BL151" s="5">
        <v>0</v>
      </c>
      <c r="BM151" s="5">
        <v>0</v>
      </c>
      <c r="BN151" s="5">
        <v>2030</v>
      </c>
      <c r="BO151" s="5">
        <v>55.6</v>
      </c>
      <c r="BP151" s="5" t="s">
        <v>474</v>
      </c>
      <c r="BQ151" s="5" t="s">
        <v>396</v>
      </c>
      <c r="BR151" s="5">
        <v>1</v>
      </c>
      <c r="BS151" s="5">
        <v>1</v>
      </c>
      <c r="BT151" s="5">
        <v>1</v>
      </c>
      <c r="BU151" s="5">
        <v>1</v>
      </c>
      <c r="BV151" s="5" t="s">
        <v>397</v>
      </c>
      <c r="BW151" s="5">
        <v>1</v>
      </c>
      <c r="BX151" s="5">
        <v>0</v>
      </c>
      <c r="BY151" s="5" t="s">
        <v>459</v>
      </c>
      <c r="BZ151" s="5" t="s">
        <v>399</v>
      </c>
      <c r="CA151" s="5">
        <v>0</v>
      </c>
      <c r="CB151" s="5">
        <v>470.37</v>
      </c>
      <c r="CC151" s="5">
        <v>0</v>
      </c>
      <c r="CD151" s="5">
        <v>0</v>
      </c>
      <c r="CF151" s="5">
        <v>0</v>
      </c>
      <c r="CL151" s="5" t="s">
        <v>389</v>
      </c>
      <c r="CM151" s="5" t="b">
        <v>0</v>
      </c>
      <c r="CN151" s="5" t="s">
        <v>400</v>
      </c>
      <c r="CO151" s="5" t="s">
        <v>401</v>
      </c>
      <c r="CP151" s="5">
        <v>0</v>
      </c>
      <c r="CQ151" s="5">
        <v>1235.18</v>
      </c>
      <c r="CR151" s="5">
        <v>2353.89</v>
      </c>
      <c r="CS151" s="5">
        <v>576.83000000000004</v>
      </c>
      <c r="CT151" s="5">
        <v>0.52</v>
      </c>
      <c r="CU151" s="5">
        <v>2.14</v>
      </c>
      <c r="CV151" s="5">
        <v>658.35</v>
      </c>
      <c r="CW151" s="5">
        <v>0</v>
      </c>
      <c r="CX151" s="5">
        <v>0</v>
      </c>
      <c r="CY151" s="5">
        <v>470.37</v>
      </c>
      <c r="DA151" s="5">
        <v>0</v>
      </c>
      <c r="DB151" s="5">
        <v>0</v>
      </c>
      <c r="DC151" s="5">
        <v>0</v>
      </c>
      <c r="DD151" s="5">
        <v>0</v>
      </c>
      <c r="DE151" s="5">
        <v>0</v>
      </c>
      <c r="DF151" s="5">
        <v>0</v>
      </c>
      <c r="DJ151" s="5" t="s">
        <v>521</v>
      </c>
      <c r="DK151" s="5" t="s">
        <v>702</v>
      </c>
      <c r="DL151" s="5" t="s">
        <v>702</v>
      </c>
      <c r="DM151" s="5" t="s">
        <v>703</v>
      </c>
      <c r="DN151" s="5" t="s">
        <v>704</v>
      </c>
      <c r="DO151" s="5" t="s">
        <v>704</v>
      </c>
      <c r="DP151" s="5" t="s">
        <v>114</v>
      </c>
      <c r="DQ151" s="5" t="s">
        <v>524</v>
      </c>
      <c r="DR151" s="5" t="s">
        <v>387</v>
      </c>
      <c r="DS151" s="5" t="s">
        <v>705</v>
      </c>
      <c r="DU151" s="5" t="s">
        <v>15</v>
      </c>
      <c r="DV151" s="5" t="s">
        <v>452</v>
      </c>
      <c r="DW151" s="5" t="s">
        <v>382</v>
      </c>
      <c r="DZ151" s="5" t="s">
        <v>408</v>
      </c>
      <c r="EA151" s="5" t="s">
        <v>876</v>
      </c>
      <c r="EB151" s="5" t="s">
        <v>157</v>
      </c>
      <c r="EC151" s="5" t="s">
        <v>410</v>
      </c>
      <c r="ED151" s="5">
        <v>45292</v>
      </c>
      <c r="EF151" s="5" t="s">
        <v>880</v>
      </c>
    </row>
    <row r="152" spans="1:136" s="5" customFormat="1" x14ac:dyDescent="0.3">
      <c r="A152" s="9">
        <f t="shared" si="39"/>
        <v>151</v>
      </c>
      <c r="B152" s="5" t="s">
        <v>693</v>
      </c>
      <c r="C152" s="5" t="s">
        <v>205</v>
      </c>
      <c r="D152" s="5" t="s">
        <v>219</v>
      </c>
      <c r="E152" s="5" t="s">
        <v>162</v>
      </c>
      <c r="F152" s="20" t="str">
        <f t="shared" si="33"/>
        <v>Wall Furnace and Window AC17.8 SEER2 Ductless Mini-Split Heat Pump (HSPF2 = 8.5)SFm</v>
      </c>
      <c r="G152" s="5">
        <f t="shared" si="35"/>
        <v>-126</v>
      </c>
      <c r="H152" s="5">
        <f t="shared" si="36"/>
        <v>64.3</v>
      </c>
      <c r="I152" s="5">
        <f t="shared" si="37"/>
        <v>15</v>
      </c>
      <c r="J152" s="132">
        <f t="shared" si="34"/>
        <v>1845.77</v>
      </c>
      <c r="K152" s="132">
        <f t="shared" si="38"/>
        <v>3065.84</v>
      </c>
      <c r="L152" s="15" t="s">
        <v>694</v>
      </c>
      <c r="M152" s="5" t="s">
        <v>157</v>
      </c>
      <c r="N152" s="5" t="s">
        <v>695</v>
      </c>
      <c r="O152" s="5" t="s">
        <v>874</v>
      </c>
      <c r="P152" s="5" t="s">
        <v>721</v>
      </c>
      <c r="R152" s="5" t="s">
        <v>879</v>
      </c>
      <c r="S152" s="5" t="s">
        <v>715</v>
      </c>
      <c r="T152" s="5" t="s">
        <v>716</v>
      </c>
      <c r="U152" s="5" t="s">
        <v>381</v>
      </c>
      <c r="V152" s="5" t="s">
        <v>382</v>
      </c>
      <c r="W152" s="5" t="s">
        <v>383</v>
      </c>
      <c r="X152" s="5" t="s">
        <v>162</v>
      </c>
      <c r="Y152" s="5" t="s">
        <v>384</v>
      </c>
      <c r="Z152" s="5" t="s">
        <v>125</v>
      </c>
      <c r="AA152" s="5" t="s">
        <v>512</v>
      </c>
      <c r="AB152" s="5" t="s">
        <v>386</v>
      </c>
      <c r="AC152" s="5" t="s">
        <v>387</v>
      </c>
      <c r="AD152" s="5" t="s">
        <v>387</v>
      </c>
      <c r="AE152" s="5" t="s">
        <v>820</v>
      </c>
      <c r="AF152" s="5" t="s">
        <v>596</v>
      </c>
      <c r="AG152" s="5" t="s">
        <v>717</v>
      </c>
      <c r="AH152" s="5" t="s">
        <v>516</v>
      </c>
      <c r="AI152" s="5" t="s">
        <v>387</v>
      </c>
      <c r="AJ152" s="5" t="s">
        <v>391</v>
      </c>
      <c r="AK152" s="5" t="s">
        <v>701</v>
      </c>
      <c r="AL152" s="5">
        <v>0</v>
      </c>
      <c r="AM152" s="5">
        <v>-126</v>
      </c>
      <c r="AN152" s="5">
        <v>64.3</v>
      </c>
      <c r="AO152" s="5">
        <v>0</v>
      </c>
      <c r="AP152" s="5">
        <v>0</v>
      </c>
      <c r="AQ152" s="5">
        <v>0</v>
      </c>
      <c r="AR152" s="5">
        <v>298.41000000000003</v>
      </c>
      <c r="AS152" s="5">
        <v>921.66</v>
      </c>
      <c r="AT152" s="5">
        <v>1845.77</v>
      </c>
      <c r="AU152" s="5">
        <v>1383.57</v>
      </c>
      <c r="AV152" s="5">
        <v>1682.27</v>
      </c>
      <c r="AW152" s="5">
        <v>0</v>
      </c>
      <c r="AX152" s="5">
        <v>0</v>
      </c>
      <c r="AY152" s="5">
        <v>0</v>
      </c>
      <c r="AZ152" s="5" t="s">
        <v>382</v>
      </c>
      <c r="BA152" s="5" t="s">
        <v>517</v>
      </c>
      <c r="BB152" s="5">
        <v>15</v>
      </c>
      <c r="BD152" s="5">
        <v>0</v>
      </c>
      <c r="BE152" s="5">
        <v>15</v>
      </c>
      <c r="BF152" s="5">
        <v>0</v>
      </c>
      <c r="BG152" s="5">
        <v>0</v>
      </c>
      <c r="BH152" s="5">
        <v>1910</v>
      </c>
      <c r="BI152" s="5">
        <v>120</v>
      </c>
      <c r="BJ152" s="5">
        <v>0</v>
      </c>
      <c r="BK152" s="5">
        <v>0</v>
      </c>
      <c r="BL152" s="5">
        <v>0</v>
      </c>
      <c r="BM152" s="5">
        <v>0</v>
      </c>
      <c r="BN152" s="5">
        <v>2030</v>
      </c>
      <c r="BO152" s="5">
        <v>55.6</v>
      </c>
      <c r="BP152" s="5" t="s">
        <v>395</v>
      </c>
      <c r="BQ152" s="5" t="s">
        <v>396</v>
      </c>
      <c r="BR152" s="5">
        <v>1</v>
      </c>
      <c r="BS152" s="5">
        <v>1</v>
      </c>
      <c r="BT152" s="5">
        <v>1</v>
      </c>
      <c r="BU152" s="5">
        <v>1</v>
      </c>
      <c r="BV152" s="5" t="s">
        <v>397</v>
      </c>
      <c r="BW152" s="5">
        <v>1</v>
      </c>
      <c r="BX152" s="5">
        <v>0</v>
      </c>
      <c r="BY152" s="5" t="s">
        <v>459</v>
      </c>
      <c r="BZ152" s="5" t="s">
        <v>399</v>
      </c>
      <c r="CA152" s="5">
        <v>0</v>
      </c>
      <c r="CB152" s="5">
        <v>470.37</v>
      </c>
      <c r="CC152" s="5">
        <v>0</v>
      </c>
      <c r="CD152" s="5">
        <v>0</v>
      </c>
      <c r="CF152" s="5">
        <v>0</v>
      </c>
      <c r="CL152" s="5" t="s">
        <v>389</v>
      </c>
      <c r="CM152" s="5" t="b">
        <v>0</v>
      </c>
      <c r="CN152" s="5" t="s">
        <v>400</v>
      </c>
      <c r="CO152" s="5" t="s">
        <v>401</v>
      </c>
      <c r="CP152" s="5">
        <v>0</v>
      </c>
      <c r="CQ152" s="5">
        <v>1235.18</v>
      </c>
      <c r="CR152" s="5">
        <v>2353.89</v>
      </c>
      <c r="CS152" s="5">
        <v>576.83000000000004</v>
      </c>
      <c r="CT152" s="5">
        <v>0.52</v>
      </c>
      <c r="CU152" s="5">
        <v>2.14</v>
      </c>
      <c r="CV152" s="5">
        <v>658.35</v>
      </c>
      <c r="CW152" s="5">
        <v>0</v>
      </c>
      <c r="CX152" s="5">
        <v>0</v>
      </c>
      <c r="CY152" s="5">
        <v>470.37</v>
      </c>
      <c r="DA152" s="5">
        <v>0</v>
      </c>
      <c r="DB152" s="5">
        <v>0</v>
      </c>
      <c r="DC152" s="5">
        <v>0</v>
      </c>
      <c r="DD152" s="5">
        <v>0</v>
      </c>
      <c r="DE152" s="5">
        <v>0</v>
      </c>
      <c r="DF152" s="5">
        <v>0</v>
      </c>
      <c r="DJ152" s="5" t="s">
        <v>521</v>
      </c>
      <c r="DK152" s="5" t="s">
        <v>702</v>
      </c>
      <c r="DL152" s="5" t="s">
        <v>702</v>
      </c>
      <c r="DM152" s="5" t="s">
        <v>703</v>
      </c>
      <c r="DN152" s="5" t="s">
        <v>704</v>
      </c>
      <c r="DO152" s="5" t="s">
        <v>704</v>
      </c>
      <c r="DP152" s="5" t="s">
        <v>114</v>
      </c>
      <c r="DQ152" s="5" t="s">
        <v>524</v>
      </c>
      <c r="DR152" s="5" t="s">
        <v>387</v>
      </c>
      <c r="DS152" s="5" t="s">
        <v>705</v>
      </c>
      <c r="DU152" s="5" t="s">
        <v>15</v>
      </c>
      <c r="DV152" s="5" t="s">
        <v>452</v>
      </c>
      <c r="DW152" s="5" t="s">
        <v>382</v>
      </c>
      <c r="DZ152" s="5" t="s">
        <v>408</v>
      </c>
      <c r="EA152" s="5" t="s">
        <v>876</v>
      </c>
      <c r="EB152" s="5" t="s">
        <v>157</v>
      </c>
      <c r="EC152" s="5" t="s">
        <v>410</v>
      </c>
      <c r="ED152" s="5">
        <v>45292</v>
      </c>
      <c r="EF152" s="5" t="s">
        <v>881</v>
      </c>
    </row>
    <row r="153" spans="1:136" s="5" customFormat="1" x14ac:dyDescent="0.3">
      <c r="A153" s="9">
        <f t="shared" si="39"/>
        <v>152</v>
      </c>
      <c r="B153" s="5" t="s">
        <v>693</v>
      </c>
      <c r="C153" s="5" t="s">
        <v>203</v>
      </c>
      <c r="D153" s="5" t="s">
        <v>220</v>
      </c>
      <c r="E153" s="5" t="s">
        <v>166</v>
      </c>
      <c r="F153" s="20" t="str">
        <f t="shared" si="33"/>
        <v>Wall Furnace18.7 SEER2 Ductless Mini-Split Heat Pump (HSPF2 = 8.7)MFm</v>
      </c>
      <c r="G153" s="5">
        <f t="shared" si="35"/>
        <v>-328</v>
      </c>
      <c r="H153" s="5">
        <f t="shared" si="36"/>
        <v>53.8</v>
      </c>
      <c r="I153" s="5">
        <f t="shared" si="37"/>
        <v>15</v>
      </c>
      <c r="J153" s="132">
        <f t="shared" si="34"/>
        <v>2661.82</v>
      </c>
      <c r="K153" s="132">
        <f t="shared" si="38"/>
        <v>3162.1</v>
      </c>
      <c r="L153" s="15" t="s">
        <v>694</v>
      </c>
      <c r="M153" s="5" t="s">
        <v>157</v>
      </c>
      <c r="N153" s="5" t="s">
        <v>695</v>
      </c>
      <c r="O153" s="5" t="s">
        <v>649</v>
      </c>
      <c r="P153" s="5" t="s">
        <v>697</v>
      </c>
      <c r="R153" s="5" t="s">
        <v>882</v>
      </c>
      <c r="S153" s="5" t="s">
        <v>699</v>
      </c>
      <c r="T153" s="5" t="s">
        <v>699</v>
      </c>
      <c r="U153" s="5" t="s">
        <v>381</v>
      </c>
      <c r="V153" s="5" t="s">
        <v>382</v>
      </c>
      <c r="W153" s="5" t="s">
        <v>383</v>
      </c>
      <c r="X153" s="5" t="s">
        <v>166</v>
      </c>
      <c r="Y153" s="5" t="s">
        <v>384</v>
      </c>
      <c r="Z153" s="5" t="s">
        <v>125</v>
      </c>
      <c r="AA153" s="5" t="s">
        <v>512</v>
      </c>
      <c r="AB153" s="5" t="s">
        <v>386</v>
      </c>
      <c r="AC153" s="5" t="s">
        <v>387</v>
      </c>
      <c r="AD153" s="5" t="s">
        <v>387</v>
      </c>
      <c r="AE153" s="5" t="s">
        <v>820</v>
      </c>
      <c r="AF153" s="5" t="s">
        <v>603</v>
      </c>
      <c r="AG153" s="5" t="s">
        <v>203</v>
      </c>
      <c r="AH153" s="5" t="s">
        <v>516</v>
      </c>
      <c r="AI153" s="5" t="s">
        <v>387</v>
      </c>
      <c r="AJ153" s="5" t="s">
        <v>391</v>
      </c>
      <c r="AK153" s="5" t="s">
        <v>701</v>
      </c>
      <c r="AL153" s="5">
        <v>0</v>
      </c>
      <c r="AM153" s="5">
        <v>-328</v>
      </c>
      <c r="AN153" s="5">
        <v>53.8</v>
      </c>
      <c r="AO153" s="5">
        <v>0</v>
      </c>
      <c r="AP153" s="5">
        <v>0</v>
      </c>
      <c r="AQ153" s="5">
        <v>0</v>
      </c>
      <c r="AR153" s="5">
        <v>114.6</v>
      </c>
      <c r="AS153" s="5">
        <v>385.68</v>
      </c>
      <c r="AT153" s="5">
        <v>2661.82</v>
      </c>
      <c r="AU153" s="5">
        <v>1383.57</v>
      </c>
      <c r="AV153" s="5">
        <v>1778.53</v>
      </c>
      <c r="AW153" s="5">
        <v>0</v>
      </c>
      <c r="AX153" s="5">
        <v>0</v>
      </c>
      <c r="AY153" s="5">
        <v>0</v>
      </c>
      <c r="AZ153" s="5" t="s">
        <v>382</v>
      </c>
      <c r="BA153" s="5" t="s">
        <v>517</v>
      </c>
      <c r="BB153" s="5">
        <v>15</v>
      </c>
      <c r="BD153" s="5">
        <v>0</v>
      </c>
      <c r="BE153" s="5">
        <v>15</v>
      </c>
      <c r="BF153" s="5">
        <v>0</v>
      </c>
      <c r="BG153" s="5">
        <v>0</v>
      </c>
      <c r="BH153" s="5">
        <v>2010</v>
      </c>
      <c r="BI153" s="5">
        <v>293</v>
      </c>
      <c r="BJ153" s="5">
        <v>0</v>
      </c>
      <c r="BK153" s="5">
        <v>0</v>
      </c>
      <c r="BL153" s="5">
        <v>0</v>
      </c>
      <c r="BM153" s="5">
        <v>0</v>
      </c>
      <c r="BN153" s="5">
        <v>2340</v>
      </c>
      <c r="BO153" s="5">
        <v>239</v>
      </c>
      <c r="BP153" s="5" t="s">
        <v>474</v>
      </c>
      <c r="BQ153" s="5" t="s">
        <v>396</v>
      </c>
      <c r="BR153" s="5">
        <v>1</v>
      </c>
      <c r="BS153" s="5">
        <v>1</v>
      </c>
      <c r="BT153" s="5">
        <v>1</v>
      </c>
      <c r="BU153" s="5">
        <v>1</v>
      </c>
      <c r="BV153" s="5" t="s">
        <v>397</v>
      </c>
      <c r="BW153" s="5">
        <v>1</v>
      </c>
      <c r="BX153" s="5">
        <v>0</v>
      </c>
      <c r="BY153" s="5" t="s">
        <v>459</v>
      </c>
      <c r="BZ153" s="5" t="s">
        <v>399</v>
      </c>
      <c r="CA153" s="5">
        <v>0</v>
      </c>
      <c r="CB153" s="5">
        <v>685.92</v>
      </c>
      <c r="CC153" s="5">
        <v>0</v>
      </c>
      <c r="CD153" s="5">
        <v>0</v>
      </c>
      <c r="CF153" s="5">
        <v>0</v>
      </c>
      <c r="CL153" s="5" t="s">
        <v>389</v>
      </c>
      <c r="CM153" s="5" t="b">
        <v>0</v>
      </c>
      <c r="CN153" s="5" t="s">
        <v>400</v>
      </c>
      <c r="CO153" s="5" t="s">
        <v>401</v>
      </c>
      <c r="CP153" s="5">
        <v>0</v>
      </c>
      <c r="CQ153" s="5">
        <v>1033.48</v>
      </c>
      <c r="CR153" s="5">
        <v>3525.79</v>
      </c>
      <c r="CS153" s="5">
        <v>963.06</v>
      </c>
      <c r="CT153" s="5">
        <v>0.28999999999999998</v>
      </c>
      <c r="CU153" s="5">
        <v>1.07</v>
      </c>
      <c r="CV153" s="5">
        <v>70.42</v>
      </c>
      <c r="CW153" s="5">
        <v>0</v>
      </c>
      <c r="CX153" s="5">
        <v>0</v>
      </c>
      <c r="CY153" s="5">
        <v>685.92</v>
      </c>
      <c r="DA153" s="5">
        <v>0</v>
      </c>
      <c r="DB153" s="5">
        <v>0</v>
      </c>
      <c r="DC153" s="5">
        <v>0</v>
      </c>
      <c r="DD153" s="5">
        <v>0</v>
      </c>
      <c r="DE153" s="5">
        <v>0</v>
      </c>
      <c r="DF153" s="5">
        <v>0</v>
      </c>
      <c r="DJ153" s="5" t="s">
        <v>521</v>
      </c>
      <c r="DK153" s="5" t="s">
        <v>702</v>
      </c>
      <c r="DL153" s="5" t="s">
        <v>702</v>
      </c>
      <c r="DM153" s="5" t="s">
        <v>703</v>
      </c>
      <c r="DN153" s="5" t="s">
        <v>704</v>
      </c>
      <c r="DO153" s="5" t="s">
        <v>704</v>
      </c>
      <c r="DP153" s="5" t="s">
        <v>114</v>
      </c>
      <c r="DQ153" s="5" t="s">
        <v>524</v>
      </c>
      <c r="DR153" s="5" t="s">
        <v>387</v>
      </c>
      <c r="DS153" s="5" t="s">
        <v>705</v>
      </c>
      <c r="DU153" s="5" t="s">
        <v>15</v>
      </c>
      <c r="DV153" s="5" t="s">
        <v>452</v>
      </c>
      <c r="DW153" s="5" t="s">
        <v>382</v>
      </c>
      <c r="DZ153" s="5" t="s">
        <v>408</v>
      </c>
      <c r="EA153" s="5" t="s">
        <v>883</v>
      </c>
      <c r="EB153" s="5" t="s">
        <v>157</v>
      </c>
      <c r="EC153" s="5" t="s">
        <v>410</v>
      </c>
      <c r="ED153" s="5">
        <v>45292</v>
      </c>
      <c r="EF153" s="5" t="s">
        <v>884</v>
      </c>
    </row>
    <row r="154" spans="1:136" s="5" customFormat="1" x14ac:dyDescent="0.3">
      <c r="A154" s="9">
        <f t="shared" si="39"/>
        <v>153</v>
      </c>
      <c r="B154" s="5" t="s">
        <v>693</v>
      </c>
      <c r="C154" s="5" t="s">
        <v>203</v>
      </c>
      <c r="D154" s="5" t="s">
        <v>220</v>
      </c>
      <c r="E154" s="5" t="s">
        <v>166</v>
      </c>
      <c r="F154" s="20" t="str">
        <f t="shared" si="33"/>
        <v>Wall Furnace18.7 SEER2 Ductless Mini-Split Heat Pump (HSPF2 = 8.7)MFm</v>
      </c>
      <c r="G154" s="5">
        <f t="shared" si="35"/>
        <v>-328</v>
      </c>
      <c r="H154" s="5">
        <f t="shared" si="36"/>
        <v>53.8</v>
      </c>
      <c r="I154" s="5">
        <f t="shared" si="37"/>
        <v>15</v>
      </c>
      <c r="J154" s="132">
        <f t="shared" si="34"/>
        <v>2661.82</v>
      </c>
      <c r="K154" s="132">
        <f t="shared" si="38"/>
        <v>3162.1</v>
      </c>
      <c r="L154" s="15" t="s">
        <v>694</v>
      </c>
      <c r="M154" s="5" t="s">
        <v>157</v>
      </c>
      <c r="N154" s="5" t="s">
        <v>695</v>
      </c>
      <c r="O154" s="5" t="s">
        <v>649</v>
      </c>
      <c r="P154" s="5" t="s">
        <v>697</v>
      </c>
      <c r="R154" s="5" t="s">
        <v>882</v>
      </c>
      <c r="S154" s="5" t="s">
        <v>699</v>
      </c>
      <c r="T154" s="5" t="s">
        <v>699</v>
      </c>
      <c r="U154" s="5" t="s">
        <v>381</v>
      </c>
      <c r="V154" s="5" t="s">
        <v>382</v>
      </c>
      <c r="W154" s="5" t="s">
        <v>383</v>
      </c>
      <c r="X154" s="5" t="s">
        <v>166</v>
      </c>
      <c r="Y154" s="5" t="s">
        <v>384</v>
      </c>
      <c r="Z154" s="5" t="s">
        <v>125</v>
      </c>
      <c r="AA154" s="5" t="s">
        <v>512</v>
      </c>
      <c r="AB154" s="5" t="s">
        <v>386</v>
      </c>
      <c r="AC154" s="5" t="s">
        <v>387</v>
      </c>
      <c r="AD154" s="5" t="s">
        <v>387</v>
      </c>
      <c r="AE154" s="5" t="s">
        <v>820</v>
      </c>
      <c r="AF154" s="5" t="s">
        <v>603</v>
      </c>
      <c r="AG154" s="5" t="s">
        <v>203</v>
      </c>
      <c r="AH154" s="5" t="s">
        <v>516</v>
      </c>
      <c r="AI154" s="5" t="s">
        <v>387</v>
      </c>
      <c r="AJ154" s="5" t="s">
        <v>391</v>
      </c>
      <c r="AK154" s="5" t="s">
        <v>701</v>
      </c>
      <c r="AL154" s="5">
        <v>0</v>
      </c>
      <c r="AM154" s="5">
        <v>-328</v>
      </c>
      <c r="AN154" s="5">
        <v>53.8</v>
      </c>
      <c r="AO154" s="5">
        <v>0</v>
      </c>
      <c r="AP154" s="5">
        <v>0</v>
      </c>
      <c r="AQ154" s="5">
        <v>0</v>
      </c>
      <c r="AR154" s="5">
        <v>114.6</v>
      </c>
      <c r="AS154" s="5">
        <v>385.68</v>
      </c>
      <c r="AT154" s="5">
        <v>2661.82</v>
      </c>
      <c r="AU154" s="5">
        <v>1383.57</v>
      </c>
      <c r="AV154" s="5">
        <v>1778.53</v>
      </c>
      <c r="AW154" s="5">
        <v>0</v>
      </c>
      <c r="AX154" s="5">
        <v>0</v>
      </c>
      <c r="AY154" s="5">
        <v>0</v>
      </c>
      <c r="AZ154" s="5" t="s">
        <v>382</v>
      </c>
      <c r="BA154" s="5" t="s">
        <v>517</v>
      </c>
      <c r="BB154" s="5">
        <v>15</v>
      </c>
      <c r="BD154" s="5">
        <v>0</v>
      </c>
      <c r="BE154" s="5">
        <v>15</v>
      </c>
      <c r="BF154" s="5">
        <v>0</v>
      </c>
      <c r="BG154" s="5">
        <v>0</v>
      </c>
      <c r="BH154" s="5">
        <v>2010</v>
      </c>
      <c r="BI154" s="5">
        <v>293</v>
      </c>
      <c r="BJ154" s="5">
        <v>0</v>
      </c>
      <c r="BK154" s="5">
        <v>0</v>
      </c>
      <c r="BL154" s="5">
        <v>0</v>
      </c>
      <c r="BM154" s="5">
        <v>0</v>
      </c>
      <c r="BN154" s="5">
        <v>2340</v>
      </c>
      <c r="BO154" s="5">
        <v>239</v>
      </c>
      <c r="BP154" s="5" t="s">
        <v>395</v>
      </c>
      <c r="BQ154" s="5" t="s">
        <v>396</v>
      </c>
      <c r="BR154" s="5">
        <v>1</v>
      </c>
      <c r="BS154" s="5">
        <v>1</v>
      </c>
      <c r="BT154" s="5">
        <v>1</v>
      </c>
      <c r="BU154" s="5">
        <v>1</v>
      </c>
      <c r="BV154" s="5" t="s">
        <v>397</v>
      </c>
      <c r="BW154" s="5">
        <v>1</v>
      </c>
      <c r="BX154" s="5">
        <v>0</v>
      </c>
      <c r="BY154" s="5" t="s">
        <v>459</v>
      </c>
      <c r="BZ154" s="5" t="s">
        <v>399</v>
      </c>
      <c r="CA154" s="5">
        <v>0</v>
      </c>
      <c r="CB154" s="5">
        <v>685.92</v>
      </c>
      <c r="CC154" s="5">
        <v>0</v>
      </c>
      <c r="CD154" s="5">
        <v>0</v>
      </c>
      <c r="CF154" s="5">
        <v>0</v>
      </c>
      <c r="CL154" s="5" t="s">
        <v>389</v>
      </c>
      <c r="CM154" s="5" t="b">
        <v>0</v>
      </c>
      <c r="CN154" s="5" t="s">
        <v>400</v>
      </c>
      <c r="CO154" s="5" t="s">
        <v>401</v>
      </c>
      <c r="CP154" s="5">
        <v>0</v>
      </c>
      <c r="CQ154" s="5">
        <v>1033.48</v>
      </c>
      <c r="CR154" s="5">
        <v>3525.79</v>
      </c>
      <c r="CS154" s="5">
        <v>963.06</v>
      </c>
      <c r="CT154" s="5">
        <v>0.28999999999999998</v>
      </c>
      <c r="CU154" s="5">
        <v>1.07</v>
      </c>
      <c r="CV154" s="5">
        <v>70.42</v>
      </c>
      <c r="CW154" s="5">
        <v>0</v>
      </c>
      <c r="CX154" s="5">
        <v>0</v>
      </c>
      <c r="CY154" s="5">
        <v>685.92</v>
      </c>
      <c r="DA154" s="5">
        <v>0</v>
      </c>
      <c r="DB154" s="5">
        <v>0</v>
      </c>
      <c r="DC154" s="5">
        <v>0</v>
      </c>
      <c r="DD154" s="5">
        <v>0</v>
      </c>
      <c r="DE154" s="5">
        <v>0</v>
      </c>
      <c r="DF154" s="5">
        <v>0</v>
      </c>
      <c r="DJ154" s="5" t="s">
        <v>521</v>
      </c>
      <c r="DK154" s="5" t="s">
        <v>702</v>
      </c>
      <c r="DL154" s="5" t="s">
        <v>702</v>
      </c>
      <c r="DM154" s="5" t="s">
        <v>703</v>
      </c>
      <c r="DN154" s="5" t="s">
        <v>704</v>
      </c>
      <c r="DO154" s="5" t="s">
        <v>704</v>
      </c>
      <c r="DP154" s="5" t="s">
        <v>114</v>
      </c>
      <c r="DQ154" s="5" t="s">
        <v>524</v>
      </c>
      <c r="DR154" s="5" t="s">
        <v>387</v>
      </c>
      <c r="DS154" s="5" t="s">
        <v>705</v>
      </c>
      <c r="DU154" s="5" t="s">
        <v>15</v>
      </c>
      <c r="DV154" s="5" t="s">
        <v>452</v>
      </c>
      <c r="DW154" s="5" t="s">
        <v>382</v>
      </c>
      <c r="DZ154" s="5" t="s">
        <v>408</v>
      </c>
      <c r="EA154" s="5" t="s">
        <v>883</v>
      </c>
      <c r="EB154" s="5" t="s">
        <v>157</v>
      </c>
      <c r="EC154" s="5" t="s">
        <v>410</v>
      </c>
      <c r="ED154" s="5">
        <v>45292</v>
      </c>
      <c r="EF154" s="5" t="s">
        <v>885</v>
      </c>
    </row>
    <row r="155" spans="1:136" s="5" customFormat="1" x14ac:dyDescent="0.3">
      <c r="A155" s="9">
        <f t="shared" si="39"/>
        <v>154</v>
      </c>
      <c r="B155" s="5" t="s">
        <v>693</v>
      </c>
      <c r="C155" s="5" t="s">
        <v>203</v>
      </c>
      <c r="D155" s="5" t="s">
        <v>220</v>
      </c>
      <c r="E155" s="5" t="s">
        <v>162</v>
      </c>
      <c r="F155" s="20" t="str">
        <f t="shared" si="33"/>
        <v>Wall Furnace18.7 SEER2 Ductless Mini-Split Heat Pump (HSPF2 = 8.7)SFm</v>
      </c>
      <c r="G155" s="5">
        <f t="shared" si="35"/>
        <v>-341</v>
      </c>
      <c r="H155" s="5">
        <f t="shared" si="36"/>
        <v>64.2</v>
      </c>
      <c r="I155" s="5">
        <f t="shared" si="37"/>
        <v>15</v>
      </c>
      <c r="J155" s="132">
        <f t="shared" si="34"/>
        <v>2661.82</v>
      </c>
      <c r="K155" s="132">
        <f t="shared" si="38"/>
        <v>3162.1</v>
      </c>
      <c r="L155" s="15" t="s">
        <v>694</v>
      </c>
      <c r="M155" s="5" t="s">
        <v>157</v>
      </c>
      <c r="N155" s="5" t="s">
        <v>695</v>
      </c>
      <c r="O155" s="5" t="s">
        <v>649</v>
      </c>
      <c r="P155" s="5" t="s">
        <v>709</v>
      </c>
      <c r="R155" s="5" t="s">
        <v>886</v>
      </c>
      <c r="S155" s="5" t="s">
        <v>699</v>
      </c>
      <c r="T155" s="5" t="s">
        <v>699</v>
      </c>
      <c r="U155" s="5" t="s">
        <v>381</v>
      </c>
      <c r="V155" s="5" t="s">
        <v>382</v>
      </c>
      <c r="W155" s="5" t="s">
        <v>383</v>
      </c>
      <c r="X155" s="5" t="s">
        <v>162</v>
      </c>
      <c r="Y155" s="5" t="s">
        <v>384</v>
      </c>
      <c r="Z155" s="5" t="s">
        <v>125</v>
      </c>
      <c r="AA155" s="5" t="s">
        <v>512</v>
      </c>
      <c r="AB155" s="5" t="s">
        <v>386</v>
      </c>
      <c r="AC155" s="5" t="s">
        <v>387</v>
      </c>
      <c r="AD155" s="5" t="s">
        <v>387</v>
      </c>
      <c r="AE155" s="5" t="s">
        <v>820</v>
      </c>
      <c r="AF155" s="5" t="s">
        <v>603</v>
      </c>
      <c r="AG155" s="5" t="s">
        <v>203</v>
      </c>
      <c r="AH155" s="5" t="s">
        <v>516</v>
      </c>
      <c r="AI155" s="5" t="s">
        <v>387</v>
      </c>
      <c r="AJ155" s="5" t="s">
        <v>391</v>
      </c>
      <c r="AK155" s="5" t="s">
        <v>701</v>
      </c>
      <c r="AL155" s="5">
        <v>0</v>
      </c>
      <c r="AM155" s="5">
        <v>-341</v>
      </c>
      <c r="AN155" s="5">
        <v>64.2</v>
      </c>
      <c r="AO155" s="5">
        <v>0</v>
      </c>
      <c r="AP155" s="5">
        <v>0</v>
      </c>
      <c r="AQ155" s="5">
        <v>0</v>
      </c>
      <c r="AR155" s="5">
        <v>114.6</v>
      </c>
      <c r="AS155" s="5">
        <v>385.68</v>
      </c>
      <c r="AT155" s="5">
        <v>2661.82</v>
      </c>
      <c r="AU155" s="5">
        <v>1383.57</v>
      </c>
      <c r="AV155" s="5">
        <v>1778.53</v>
      </c>
      <c r="AW155" s="5">
        <v>0</v>
      </c>
      <c r="AX155" s="5">
        <v>0</v>
      </c>
      <c r="AY155" s="5">
        <v>0</v>
      </c>
      <c r="AZ155" s="5" t="s">
        <v>382</v>
      </c>
      <c r="BA155" s="5" t="s">
        <v>517</v>
      </c>
      <c r="BB155" s="5">
        <v>15</v>
      </c>
      <c r="BD155" s="5">
        <v>0</v>
      </c>
      <c r="BE155" s="5">
        <v>15</v>
      </c>
      <c r="BF155" s="5">
        <v>0</v>
      </c>
      <c r="BG155" s="5">
        <v>0</v>
      </c>
      <c r="BH155" s="5">
        <v>1680</v>
      </c>
      <c r="BI155" s="5">
        <v>120</v>
      </c>
      <c r="BJ155" s="5">
        <v>0</v>
      </c>
      <c r="BK155" s="5">
        <v>0</v>
      </c>
      <c r="BL155" s="5">
        <v>0</v>
      </c>
      <c r="BM155" s="5">
        <v>0</v>
      </c>
      <c r="BN155" s="5">
        <v>2020</v>
      </c>
      <c r="BO155" s="5">
        <v>55.6</v>
      </c>
      <c r="BP155" s="5" t="s">
        <v>474</v>
      </c>
      <c r="BQ155" s="5" t="s">
        <v>396</v>
      </c>
      <c r="BR155" s="5">
        <v>1</v>
      </c>
      <c r="BS155" s="5">
        <v>1</v>
      </c>
      <c r="BT155" s="5">
        <v>1</v>
      </c>
      <c r="BU155" s="5">
        <v>1</v>
      </c>
      <c r="BV155" s="5" t="s">
        <v>397</v>
      </c>
      <c r="BW155" s="5">
        <v>1</v>
      </c>
      <c r="BX155" s="5">
        <v>0</v>
      </c>
      <c r="BY155" s="5" t="s">
        <v>459</v>
      </c>
      <c r="BZ155" s="5" t="s">
        <v>399</v>
      </c>
      <c r="CA155" s="5">
        <v>0</v>
      </c>
      <c r="CB155" s="5">
        <v>685.92</v>
      </c>
      <c r="CC155" s="5">
        <v>0</v>
      </c>
      <c r="CD155" s="5">
        <v>0</v>
      </c>
      <c r="CF155" s="5">
        <v>0</v>
      </c>
      <c r="CL155" s="5" t="s">
        <v>389</v>
      </c>
      <c r="CM155" s="5" t="b">
        <v>0</v>
      </c>
      <c r="CN155" s="5" t="s">
        <v>400</v>
      </c>
      <c r="CO155" s="5" t="s">
        <v>401</v>
      </c>
      <c r="CP155" s="5">
        <v>0</v>
      </c>
      <c r="CQ155" s="5">
        <v>1233.26</v>
      </c>
      <c r="CR155" s="5">
        <v>3536.77</v>
      </c>
      <c r="CS155" s="5">
        <v>974.05</v>
      </c>
      <c r="CT155" s="5">
        <v>0.35</v>
      </c>
      <c r="CU155" s="5">
        <v>1.27</v>
      </c>
      <c r="CV155" s="5">
        <v>259.20999999999998</v>
      </c>
      <c r="CW155" s="5">
        <v>0</v>
      </c>
      <c r="CX155" s="5">
        <v>0</v>
      </c>
      <c r="CY155" s="5">
        <v>685.92</v>
      </c>
      <c r="DA155" s="5">
        <v>0</v>
      </c>
      <c r="DB155" s="5">
        <v>0</v>
      </c>
      <c r="DC155" s="5">
        <v>0</v>
      </c>
      <c r="DD155" s="5">
        <v>0</v>
      </c>
      <c r="DE155" s="5">
        <v>0</v>
      </c>
      <c r="DF155" s="5">
        <v>0</v>
      </c>
      <c r="DJ155" s="5" t="s">
        <v>521</v>
      </c>
      <c r="DK155" s="5" t="s">
        <v>702</v>
      </c>
      <c r="DL155" s="5" t="s">
        <v>702</v>
      </c>
      <c r="DM155" s="5" t="s">
        <v>703</v>
      </c>
      <c r="DN155" s="5" t="s">
        <v>704</v>
      </c>
      <c r="DO155" s="5" t="s">
        <v>704</v>
      </c>
      <c r="DP155" s="5" t="s">
        <v>114</v>
      </c>
      <c r="DQ155" s="5" t="s">
        <v>524</v>
      </c>
      <c r="DR155" s="5" t="s">
        <v>387</v>
      </c>
      <c r="DS155" s="5" t="s">
        <v>705</v>
      </c>
      <c r="DU155" s="5" t="s">
        <v>15</v>
      </c>
      <c r="DV155" s="5" t="s">
        <v>452</v>
      </c>
      <c r="DW155" s="5" t="s">
        <v>382</v>
      </c>
      <c r="DZ155" s="5" t="s">
        <v>408</v>
      </c>
      <c r="EA155" s="5" t="s">
        <v>883</v>
      </c>
      <c r="EB155" s="5" t="s">
        <v>157</v>
      </c>
      <c r="EC155" s="5" t="s">
        <v>410</v>
      </c>
      <c r="ED155" s="5">
        <v>45292</v>
      </c>
      <c r="EF155" s="5" t="s">
        <v>887</v>
      </c>
    </row>
    <row r="156" spans="1:136" s="5" customFormat="1" x14ac:dyDescent="0.3">
      <c r="A156" s="9">
        <f t="shared" si="39"/>
        <v>155</v>
      </c>
      <c r="B156" s="5" t="s">
        <v>693</v>
      </c>
      <c r="C156" s="5" t="s">
        <v>203</v>
      </c>
      <c r="D156" s="5" t="s">
        <v>220</v>
      </c>
      <c r="E156" s="5" t="s">
        <v>162</v>
      </c>
      <c r="F156" s="20" t="str">
        <f t="shared" si="33"/>
        <v>Wall Furnace18.7 SEER2 Ductless Mini-Split Heat Pump (HSPF2 = 8.7)SFm</v>
      </c>
      <c r="G156" s="5">
        <f t="shared" si="35"/>
        <v>-341</v>
      </c>
      <c r="H156" s="5">
        <f t="shared" si="36"/>
        <v>64.2</v>
      </c>
      <c r="I156" s="5">
        <f t="shared" si="37"/>
        <v>15</v>
      </c>
      <c r="J156" s="132">
        <f t="shared" si="34"/>
        <v>2661.82</v>
      </c>
      <c r="K156" s="132">
        <f t="shared" si="38"/>
        <v>3162.1</v>
      </c>
      <c r="L156" s="15" t="s">
        <v>694</v>
      </c>
      <c r="M156" s="5" t="s">
        <v>157</v>
      </c>
      <c r="N156" s="5" t="s">
        <v>695</v>
      </c>
      <c r="O156" s="5" t="s">
        <v>649</v>
      </c>
      <c r="P156" s="5" t="s">
        <v>709</v>
      </c>
      <c r="R156" s="5" t="s">
        <v>886</v>
      </c>
      <c r="S156" s="5" t="s">
        <v>699</v>
      </c>
      <c r="T156" s="5" t="s">
        <v>699</v>
      </c>
      <c r="U156" s="5" t="s">
        <v>381</v>
      </c>
      <c r="V156" s="5" t="s">
        <v>382</v>
      </c>
      <c r="W156" s="5" t="s">
        <v>383</v>
      </c>
      <c r="X156" s="5" t="s">
        <v>162</v>
      </c>
      <c r="Y156" s="5" t="s">
        <v>384</v>
      </c>
      <c r="Z156" s="5" t="s">
        <v>125</v>
      </c>
      <c r="AA156" s="5" t="s">
        <v>512</v>
      </c>
      <c r="AB156" s="5" t="s">
        <v>386</v>
      </c>
      <c r="AC156" s="5" t="s">
        <v>387</v>
      </c>
      <c r="AD156" s="5" t="s">
        <v>387</v>
      </c>
      <c r="AE156" s="5" t="s">
        <v>820</v>
      </c>
      <c r="AF156" s="5" t="s">
        <v>603</v>
      </c>
      <c r="AG156" s="5" t="s">
        <v>203</v>
      </c>
      <c r="AH156" s="5" t="s">
        <v>516</v>
      </c>
      <c r="AI156" s="5" t="s">
        <v>387</v>
      </c>
      <c r="AJ156" s="5" t="s">
        <v>391</v>
      </c>
      <c r="AK156" s="5" t="s">
        <v>701</v>
      </c>
      <c r="AL156" s="5">
        <v>0</v>
      </c>
      <c r="AM156" s="5">
        <v>-341</v>
      </c>
      <c r="AN156" s="5">
        <v>64.2</v>
      </c>
      <c r="AO156" s="5">
        <v>0</v>
      </c>
      <c r="AP156" s="5">
        <v>0</v>
      </c>
      <c r="AQ156" s="5">
        <v>0</v>
      </c>
      <c r="AR156" s="5">
        <v>114.6</v>
      </c>
      <c r="AS156" s="5">
        <v>385.68</v>
      </c>
      <c r="AT156" s="5">
        <v>2661.82</v>
      </c>
      <c r="AU156" s="5">
        <v>1383.57</v>
      </c>
      <c r="AV156" s="5">
        <v>1778.53</v>
      </c>
      <c r="AW156" s="5">
        <v>0</v>
      </c>
      <c r="AX156" s="5">
        <v>0</v>
      </c>
      <c r="AY156" s="5">
        <v>0</v>
      </c>
      <c r="AZ156" s="5" t="s">
        <v>382</v>
      </c>
      <c r="BA156" s="5" t="s">
        <v>517</v>
      </c>
      <c r="BB156" s="5">
        <v>15</v>
      </c>
      <c r="BD156" s="5">
        <v>0</v>
      </c>
      <c r="BE156" s="5">
        <v>15</v>
      </c>
      <c r="BF156" s="5">
        <v>0</v>
      </c>
      <c r="BG156" s="5">
        <v>0</v>
      </c>
      <c r="BH156" s="5">
        <v>1680</v>
      </c>
      <c r="BI156" s="5">
        <v>120</v>
      </c>
      <c r="BJ156" s="5">
        <v>0</v>
      </c>
      <c r="BK156" s="5">
        <v>0</v>
      </c>
      <c r="BL156" s="5">
        <v>0</v>
      </c>
      <c r="BM156" s="5">
        <v>0</v>
      </c>
      <c r="BN156" s="5">
        <v>2020</v>
      </c>
      <c r="BO156" s="5">
        <v>55.6</v>
      </c>
      <c r="BP156" s="5" t="s">
        <v>395</v>
      </c>
      <c r="BQ156" s="5" t="s">
        <v>396</v>
      </c>
      <c r="BR156" s="5">
        <v>1</v>
      </c>
      <c r="BS156" s="5">
        <v>1</v>
      </c>
      <c r="BT156" s="5">
        <v>1</v>
      </c>
      <c r="BU156" s="5">
        <v>1</v>
      </c>
      <c r="BV156" s="5" t="s">
        <v>397</v>
      </c>
      <c r="BW156" s="5">
        <v>1</v>
      </c>
      <c r="BX156" s="5">
        <v>0</v>
      </c>
      <c r="BY156" s="5" t="s">
        <v>459</v>
      </c>
      <c r="BZ156" s="5" t="s">
        <v>399</v>
      </c>
      <c r="CA156" s="5">
        <v>0</v>
      </c>
      <c r="CB156" s="5">
        <v>685.92</v>
      </c>
      <c r="CC156" s="5">
        <v>0</v>
      </c>
      <c r="CD156" s="5">
        <v>0</v>
      </c>
      <c r="CF156" s="5">
        <v>0</v>
      </c>
      <c r="CL156" s="5" t="s">
        <v>389</v>
      </c>
      <c r="CM156" s="5" t="b">
        <v>0</v>
      </c>
      <c r="CN156" s="5" t="s">
        <v>400</v>
      </c>
      <c r="CO156" s="5" t="s">
        <v>401</v>
      </c>
      <c r="CP156" s="5">
        <v>0</v>
      </c>
      <c r="CQ156" s="5">
        <v>1233.26</v>
      </c>
      <c r="CR156" s="5">
        <v>3536.77</v>
      </c>
      <c r="CS156" s="5">
        <v>974.05</v>
      </c>
      <c r="CT156" s="5">
        <v>0.35</v>
      </c>
      <c r="CU156" s="5">
        <v>1.27</v>
      </c>
      <c r="CV156" s="5">
        <v>259.20999999999998</v>
      </c>
      <c r="CW156" s="5">
        <v>0</v>
      </c>
      <c r="CX156" s="5">
        <v>0</v>
      </c>
      <c r="CY156" s="5">
        <v>685.92</v>
      </c>
      <c r="DA156" s="5">
        <v>0</v>
      </c>
      <c r="DB156" s="5">
        <v>0</v>
      </c>
      <c r="DC156" s="5">
        <v>0</v>
      </c>
      <c r="DD156" s="5">
        <v>0</v>
      </c>
      <c r="DE156" s="5">
        <v>0</v>
      </c>
      <c r="DF156" s="5">
        <v>0</v>
      </c>
      <c r="DJ156" s="5" t="s">
        <v>521</v>
      </c>
      <c r="DK156" s="5" t="s">
        <v>702</v>
      </c>
      <c r="DL156" s="5" t="s">
        <v>702</v>
      </c>
      <c r="DM156" s="5" t="s">
        <v>703</v>
      </c>
      <c r="DN156" s="5" t="s">
        <v>704</v>
      </c>
      <c r="DO156" s="5" t="s">
        <v>704</v>
      </c>
      <c r="DP156" s="5" t="s">
        <v>114</v>
      </c>
      <c r="DQ156" s="5" t="s">
        <v>524</v>
      </c>
      <c r="DR156" s="5" t="s">
        <v>387</v>
      </c>
      <c r="DS156" s="5" t="s">
        <v>705</v>
      </c>
      <c r="DU156" s="5" t="s">
        <v>15</v>
      </c>
      <c r="DV156" s="5" t="s">
        <v>452</v>
      </c>
      <c r="DW156" s="5" t="s">
        <v>382</v>
      </c>
      <c r="DZ156" s="5" t="s">
        <v>408</v>
      </c>
      <c r="EA156" s="5" t="s">
        <v>883</v>
      </c>
      <c r="EB156" s="5" t="s">
        <v>157</v>
      </c>
      <c r="EC156" s="5" t="s">
        <v>410</v>
      </c>
      <c r="ED156" s="5">
        <v>45292</v>
      </c>
      <c r="EF156" s="5" t="s">
        <v>888</v>
      </c>
    </row>
    <row r="157" spans="1:136" s="5" customFormat="1" x14ac:dyDescent="0.3">
      <c r="A157" s="9">
        <f t="shared" si="39"/>
        <v>156</v>
      </c>
      <c r="B157" s="5" t="s">
        <v>693</v>
      </c>
      <c r="C157" s="5" t="s">
        <v>205</v>
      </c>
      <c r="D157" s="5" t="s">
        <v>220</v>
      </c>
      <c r="E157" s="5" t="s">
        <v>166</v>
      </c>
      <c r="F157" s="20" t="str">
        <f t="shared" si="33"/>
        <v>Wall Furnace and Window AC18.7 SEER2 Ductless Mini-Split Heat Pump (HSPF2 = 8.7)MFm</v>
      </c>
      <c r="G157" s="5">
        <f t="shared" si="35"/>
        <v>3.79</v>
      </c>
      <c r="H157" s="5">
        <f t="shared" si="36"/>
        <v>48.2</v>
      </c>
      <c r="I157" s="5">
        <f t="shared" si="37"/>
        <v>15</v>
      </c>
      <c r="J157" s="132">
        <f t="shared" si="34"/>
        <v>1942.03</v>
      </c>
      <c r="K157" s="132">
        <f t="shared" si="38"/>
        <v>3162.1</v>
      </c>
      <c r="L157" s="15" t="s">
        <v>694</v>
      </c>
      <c r="M157" s="5" t="s">
        <v>157</v>
      </c>
      <c r="N157" s="5" t="s">
        <v>695</v>
      </c>
      <c r="O157" s="5" t="s">
        <v>889</v>
      </c>
      <c r="P157" s="5" t="s">
        <v>713</v>
      </c>
      <c r="R157" s="5" t="s">
        <v>890</v>
      </c>
      <c r="S157" s="5" t="s">
        <v>715</v>
      </c>
      <c r="T157" s="5" t="s">
        <v>716</v>
      </c>
      <c r="U157" s="5" t="s">
        <v>381</v>
      </c>
      <c r="V157" s="5" t="s">
        <v>382</v>
      </c>
      <c r="W157" s="5" t="s">
        <v>383</v>
      </c>
      <c r="X157" s="5" t="s">
        <v>166</v>
      </c>
      <c r="Y157" s="5" t="s">
        <v>384</v>
      </c>
      <c r="Z157" s="5" t="s">
        <v>125</v>
      </c>
      <c r="AA157" s="5" t="s">
        <v>512</v>
      </c>
      <c r="AB157" s="5" t="s">
        <v>386</v>
      </c>
      <c r="AC157" s="5" t="s">
        <v>387</v>
      </c>
      <c r="AD157" s="5" t="s">
        <v>387</v>
      </c>
      <c r="AE157" s="5" t="s">
        <v>820</v>
      </c>
      <c r="AF157" s="5" t="s">
        <v>603</v>
      </c>
      <c r="AG157" s="5" t="s">
        <v>717</v>
      </c>
      <c r="AH157" s="5" t="s">
        <v>516</v>
      </c>
      <c r="AI157" s="5" t="s">
        <v>387</v>
      </c>
      <c r="AJ157" s="5" t="s">
        <v>391</v>
      </c>
      <c r="AK157" s="5" t="s">
        <v>701</v>
      </c>
      <c r="AL157" s="5">
        <v>0</v>
      </c>
      <c r="AM157" s="5">
        <v>3.79</v>
      </c>
      <c r="AN157" s="5">
        <v>48.2</v>
      </c>
      <c r="AO157" s="5">
        <v>0</v>
      </c>
      <c r="AP157" s="5">
        <v>0</v>
      </c>
      <c r="AQ157" s="5">
        <v>0</v>
      </c>
      <c r="AR157" s="5">
        <v>298.41000000000003</v>
      </c>
      <c r="AS157" s="5">
        <v>921.66</v>
      </c>
      <c r="AT157" s="5">
        <v>1942.03</v>
      </c>
      <c r="AU157" s="5">
        <v>1383.57</v>
      </c>
      <c r="AV157" s="5">
        <v>1778.53</v>
      </c>
      <c r="AW157" s="5">
        <v>0</v>
      </c>
      <c r="AX157" s="5">
        <v>0</v>
      </c>
      <c r="AY157" s="5">
        <v>0</v>
      </c>
      <c r="AZ157" s="5" t="s">
        <v>382</v>
      </c>
      <c r="BA157" s="5" t="s">
        <v>517</v>
      </c>
      <c r="BB157" s="5">
        <v>15</v>
      </c>
      <c r="BD157" s="5">
        <v>0</v>
      </c>
      <c r="BE157" s="5">
        <v>15</v>
      </c>
      <c r="BF157" s="5">
        <v>0</v>
      </c>
      <c r="BG157" s="5">
        <v>0</v>
      </c>
      <c r="BH157" s="5">
        <v>2340</v>
      </c>
      <c r="BI157" s="5">
        <v>287</v>
      </c>
      <c r="BJ157" s="5">
        <v>0</v>
      </c>
      <c r="BK157" s="5">
        <v>0</v>
      </c>
      <c r="BL157" s="5">
        <v>0</v>
      </c>
      <c r="BM157" s="5">
        <v>0</v>
      </c>
      <c r="BN157" s="5">
        <v>2340</v>
      </c>
      <c r="BO157" s="5">
        <v>239</v>
      </c>
      <c r="BP157" s="5" t="s">
        <v>474</v>
      </c>
      <c r="BQ157" s="5" t="s">
        <v>396</v>
      </c>
      <c r="BR157" s="5">
        <v>1</v>
      </c>
      <c r="BS157" s="5">
        <v>1</v>
      </c>
      <c r="BT157" s="5">
        <v>1</v>
      </c>
      <c r="BU157" s="5">
        <v>1</v>
      </c>
      <c r="BV157" s="5" t="s">
        <v>397</v>
      </c>
      <c r="BW157" s="5">
        <v>1</v>
      </c>
      <c r="BX157" s="5">
        <v>0</v>
      </c>
      <c r="BY157" s="5" t="s">
        <v>459</v>
      </c>
      <c r="BZ157" s="5" t="s">
        <v>399</v>
      </c>
      <c r="CA157" s="5">
        <v>0</v>
      </c>
      <c r="CB157" s="5">
        <v>470.37</v>
      </c>
      <c r="CC157" s="5">
        <v>0</v>
      </c>
      <c r="CD157" s="5">
        <v>0</v>
      </c>
      <c r="CF157" s="5">
        <v>0</v>
      </c>
      <c r="CL157" s="5" t="s">
        <v>389</v>
      </c>
      <c r="CM157" s="5" t="b">
        <v>0</v>
      </c>
      <c r="CN157" s="5" t="s">
        <v>400</v>
      </c>
      <c r="CO157" s="5" t="s">
        <v>401</v>
      </c>
      <c r="CP157" s="5">
        <v>3.2</v>
      </c>
      <c r="CQ157" s="5">
        <v>925.91</v>
      </c>
      <c r="CR157" s="5">
        <v>2340.1</v>
      </c>
      <c r="CS157" s="5">
        <v>470.37</v>
      </c>
      <c r="CT157" s="5">
        <v>0.4</v>
      </c>
      <c r="CU157" s="5">
        <v>1.98</v>
      </c>
      <c r="CV157" s="5">
        <v>458.74</v>
      </c>
      <c r="CW157" s="5">
        <v>0</v>
      </c>
      <c r="CX157" s="5">
        <v>0</v>
      </c>
      <c r="CY157" s="5">
        <v>470.37</v>
      </c>
      <c r="DA157" s="5">
        <v>0</v>
      </c>
      <c r="DB157" s="5">
        <v>0</v>
      </c>
      <c r="DC157" s="5">
        <v>0</v>
      </c>
      <c r="DD157" s="5">
        <v>0</v>
      </c>
      <c r="DE157" s="5">
        <v>0</v>
      </c>
      <c r="DF157" s="5">
        <v>0</v>
      </c>
      <c r="DJ157" s="5" t="s">
        <v>521</v>
      </c>
      <c r="DK157" s="5" t="s">
        <v>702</v>
      </c>
      <c r="DL157" s="5" t="s">
        <v>702</v>
      </c>
      <c r="DM157" s="5" t="s">
        <v>703</v>
      </c>
      <c r="DN157" s="5" t="s">
        <v>704</v>
      </c>
      <c r="DO157" s="5" t="s">
        <v>704</v>
      </c>
      <c r="DP157" s="5" t="s">
        <v>114</v>
      </c>
      <c r="DQ157" s="5" t="s">
        <v>524</v>
      </c>
      <c r="DR157" s="5" t="s">
        <v>387</v>
      </c>
      <c r="DS157" s="5" t="s">
        <v>705</v>
      </c>
      <c r="DU157" s="5" t="s">
        <v>15</v>
      </c>
      <c r="DV157" s="5" t="s">
        <v>452</v>
      </c>
      <c r="DW157" s="5" t="s">
        <v>382</v>
      </c>
      <c r="DZ157" s="5" t="s">
        <v>408</v>
      </c>
      <c r="EA157" s="5" t="s">
        <v>891</v>
      </c>
      <c r="EB157" s="5" t="s">
        <v>157</v>
      </c>
      <c r="EC157" s="5" t="s">
        <v>410</v>
      </c>
      <c r="ED157" s="5">
        <v>45292</v>
      </c>
      <c r="EF157" s="5" t="s">
        <v>892</v>
      </c>
    </row>
    <row r="158" spans="1:136" s="5" customFormat="1" x14ac:dyDescent="0.3">
      <c r="A158" s="9">
        <f t="shared" si="39"/>
        <v>157</v>
      </c>
      <c r="B158" s="5" t="s">
        <v>693</v>
      </c>
      <c r="C158" s="5" t="s">
        <v>205</v>
      </c>
      <c r="D158" s="5" t="s">
        <v>220</v>
      </c>
      <c r="E158" s="5" t="s">
        <v>166</v>
      </c>
      <c r="F158" s="20" t="str">
        <f t="shared" si="33"/>
        <v>Wall Furnace and Window AC18.7 SEER2 Ductless Mini-Split Heat Pump (HSPF2 = 8.7)MFm</v>
      </c>
      <c r="G158" s="5">
        <f t="shared" si="35"/>
        <v>3.79</v>
      </c>
      <c r="H158" s="5">
        <f t="shared" si="36"/>
        <v>48.2</v>
      </c>
      <c r="I158" s="5">
        <f t="shared" si="37"/>
        <v>15</v>
      </c>
      <c r="J158" s="132">
        <f t="shared" si="34"/>
        <v>1942.03</v>
      </c>
      <c r="K158" s="132">
        <f t="shared" si="38"/>
        <v>3162.1</v>
      </c>
      <c r="L158" s="15" t="s">
        <v>694</v>
      </c>
      <c r="M158" s="5" t="s">
        <v>157</v>
      </c>
      <c r="N158" s="5" t="s">
        <v>695</v>
      </c>
      <c r="O158" s="5" t="s">
        <v>889</v>
      </c>
      <c r="P158" s="5" t="s">
        <v>713</v>
      </c>
      <c r="R158" s="5" t="s">
        <v>890</v>
      </c>
      <c r="S158" s="5" t="s">
        <v>715</v>
      </c>
      <c r="T158" s="5" t="s">
        <v>716</v>
      </c>
      <c r="U158" s="5" t="s">
        <v>381</v>
      </c>
      <c r="V158" s="5" t="s">
        <v>382</v>
      </c>
      <c r="W158" s="5" t="s">
        <v>383</v>
      </c>
      <c r="X158" s="5" t="s">
        <v>166</v>
      </c>
      <c r="Y158" s="5" t="s">
        <v>384</v>
      </c>
      <c r="Z158" s="5" t="s">
        <v>125</v>
      </c>
      <c r="AA158" s="5" t="s">
        <v>512</v>
      </c>
      <c r="AB158" s="5" t="s">
        <v>386</v>
      </c>
      <c r="AC158" s="5" t="s">
        <v>387</v>
      </c>
      <c r="AD158" s="5" t="s">
        <v>387</v>
      </c>
      <c r="AE158" s="5" t="s">
        <v>820</v>
      </c>
      <c r="AF158" s="5" t="s">
        <v>603</v>
      </c>
      <c r="AG158" s="5" t="s">
        <v>717</v>
      </c>
      <c r="AH158" s="5" t="s">
        <v>516</v>
      </c>
      <c r="AI158" s="5" t="s">
        <v>387</v>
      </c>
      <c r="AJ158" s="5" t="s">
        <v>391</v>
      </c>
      <c r="AK158" s="5" t="s">
        <v>701</v>
      </c>
      <c r="AL158" s="5">
        <v>0</v>
      </c>
      <c r="AM158" s="5">
        <v>3.79</v>
      </c>
      <c r="AN158" s="5">
        <v>48.2</v>
      </c>
      <c r="AO158" s="5">
        <v>0</v>
      </c>
      <c r="AP158" s="5">
        <v>0</v>
      </c>
      <c r="AQ158" s="5">
        <v>0</v>
      </c>
      <c r="AR158" s="5">
        <v>298.41000000000003</v>
      </c>
      <c r="AS158" s="5">
        <v>921.66</v>
      </c>
      <c r="AT158" s="5">
        <v>1942.03</v>
      </c>
      <c r="AU158" s="5">
        <v>1383.57</v>
      </c>
      <c r="AV158" s="5">
        <v>1778.53</v>
      </c>
      <c r="AW158" s="5">
        <v>0</v>
      </c>
      <c r="AX158" s="5">
        <v>0</v>
      </c>
      <c r="AY158" s="5">
        <v>0</v>
      </c>
      <c r="AZ158" s="5" t="s">
        <v>382</v>
      </c>
      <c r="BA158" s="5" t="s">
        <v>517</v>
      </c>
      <c r="BB158" s="5">
        <v>15</v>
      </c>
      <c r="BD158" s="5">
        <v>0</v>
      </c>
      <c r="BE158" s="5">
        <v>15</v>
      </c>
      <c r="BF158" s="5">
        <v>0</v>
      </c>
      <c r="BG158" s="5">
        <v>0</v>
      </c>
      <c r="BH158" s="5">
        <v>2340</v>
      </c>
      <c r="BI158" s="5">
        <v>287</v>
      </c>
      <c r="BJ158" s="5">
        <v>0</v>
      </c>
      <c r="BK158" s="5">
        <v>0</v>
      </c>
      <c r="BL158" s="5">
        <v>0</v>
      </c>
      <c r="BM158" s="5">
        <v>0</v>
      </c>
      <c r="BN158" s="5">
        <v>2340</v>
      </c>
      <c r="BO158" s="5">
        <v>239</v>
      </c>
      <c r="BP158" s="5" t="s">
        <v>395</v>
      </c>
      <c r="BQ158" s="5" t="s">
        <v>396</v>
      </c>
      <c r="BR158" s="5">
        <v>1</v>
      </c>
      <c r="BS158" s="5">
        <v>1</v>
      </c>
      <c r="BT158" s="5">
        <v>1</v>
      </c>
      <c r="BU158" s="5">
        <v>1</v>
      </c>
      <c r="BV158" s="5" t="s">
        <v>397</v>
      </c>
      <c r="BW158" s="5">
        <v>1</v>
      </c>
      <c r="BX158" s="5">
        <v>0</v>
      </c>
      <c r="BY158" s="5" t="s">
        <v>459</v>
      </c>
      <c r="BZ158" s="5" t="s">
        <v>399</v>
      </c>
      <c r="CA158" s="5">
        <v>0</v>
      </c>
      <c r="CB158" s="5">
        <v>470.37</v>
      </c>
      <c r="CC158" s="5">
        <v>0</v>
      </c>
      <c r="CD158" s="5">
        <v>0</v>
      </c>
      <c r="CF158" s="5">
        <v>0</v>
      </c>
      <c r="CL158" s="5" t="s">
        <v>389</v>
      </c>
      <c r="CM158" s="5" t="b">
        <v>0</v>
      </c>
      <c r="CN158" s="5" t="s">
        <v>400</v>
      </c>
      <c r="CO158" s="5" t="s">
        <v>401</v>
      </c>
      <c r="CP158" s="5">
        <v>3.2</v>
      </c>
      <c r="CQ158" s="5">
        <v>925.91</v>
      </c>
      <c r="CR158" s="5">
        <v>2340.1</v>
      </c>
      <c r="CS158" s="5">
        <v>470.37</v>
      </c>
      <c r="CT158" s="5">
        <v>0.4</v>
      </c>
      <c r="CU158" s="5">
        <v>1.98</v>
      </c>
      <c r="CV158" s="5">
        <v>458.74</v>
      </c>
      <c r="CW158" s="5">
        <v>0</v>
      </c>
      <c r="CX158" s="5">
        <v>0</v>
      </c>
      <c r="CY158" s="5">
        <v>470.37</v>
      </c>
      <c r="DA158" s="5">
        <v>0</v>
      </c>
      <c r="DB158" s="5">
        <v>0</v>
      </c>
      <c r="DC158" s="5">
        <v>0</v>
      </c>
      <c r="DD158" s="5">
        <v>0</v>
      </c>
      <c r="DE158" s="5">
        <v>0</v>
      </c>
      <c r="DF158" s="5">
        <v>0</v>
      </c>
      <c r="DJ158" s="5" t="s">
        <v>521</v>
      </c>
      <c r="DK158" s="5" t="s">
        <v>702</v>
      </c>
      <c r="DL158" s="5" t="s">
        <v>702</v>
      </c>
      <c r="DM158" s="5" t="s">
        <v>703</v>
      </c>
      <c r="DN158" s="5" t="s">
        <v>704</v>
      </c>
      <c r="DO158" s="5" t="s">
        <v>704</v>
      </c>
      <c r="DP158" s="5" t="s">
        <v>114</v>
      </c>
      <c r="DQ158" s="5" t="s">
        <v>524</v>
      </c>
      <c r="DR158" s="5" t="s">
        <v>387</v>
      </c>
      <c r="DS158" s="5" t="s">
        <v>705</v>
      </c>
      <c r="DU158" s="5" t="s">
        <v>15</v>
      </c>
      <c r="DV158" s="5" t="s">
        <v>452</v>
      </c>
      <c r="DW158" s="5" t="s">
        <v>382</v>
      </c>
      <c r="DZ158" s="5" t="s">
        <v>408</v>
      </c>
      <c r="EA158" s="5" t="s">
        <v>891</v>
      </c>
      <c r="EB158" s="5" t="s">
        <v>157</v>
      </c>
      <c r="EC158" s="5" t="s">
        <v>410</v>
      </c>
      <c r="ED158" s="5">
        <v>45292</v>
      </c>
      <c r="EF158" s="5" t="s">
        <v>893</v>
      </c>
    </row>
    <row r="159" spans="1:136" s="5" customFormat="1" x14ac:dyDescent="0.3">
      <c r="A159" s="9">
        <f t="shared" si="39"/>
        <v>158</v>
      </c>
      <c r="B159" s="5" t="s">
        <v>693</v>
      </c>
      <c r="C159" s="5" t="s">
        <v>205</v>
      </c>
      <c r="D159" s="5" t="s">
        <v>220</v>
      </c>
      <c r="E159" s="5" t="s">
        <v>162</v>
      </c>
      <c r="F159" s="20" t="str">
        <f t="shared" si="33"/>
        <v>Wall Furnace and Window AC18.7 SEER2 Ductless Mini-Split Heat Pump (HSPF2 = 8.7)SFm</v>
      </c>
      <c r="G159" s="5">
        <f t="shared" si="35"/>
        <v>-113</v>
      </c>
      <c r="H159" s="5">
        <f t="shared" si="36"/>
        <v>64.3</v>
      </c>
      <c r="I159" s="5">
        <f t="shared" si="37"/>
        <v>15</v>
      </c>
      <c r="J159" s="132">
        <f t="shared" si="34"/>
        <v>1942.03</v>
      </c>
      <c r="K159" s="132">
        <f t="shared" si="38"/>
        <v>3162.1</v>
      </c>
      <c r="L159" s="15" t="s">
        <v>694</v>
      </c>
      <c r="M159" s="5" t="s">
        <v>157</v>
      </c>
      <c r="N159" s="5" t="s">
        <v>695</v>
      </c>
      <c r="O159" s="5" t="s">
        <v>889</v>
      </c>
      <c r="P159" s="5" t="s">
        <v>721</v>
      </c>
      <c r="R159" s="5" t="s">
        <v>894</v>
      </c>
      <c r="S159" s="5" t="s">
        <v>715</v>
      </c>
      <c r="T159" s="5" t="s">
        <v>716</v>
      </c>
      <c r="U159" s="5" t="s">
        <v>381</v>
      </c>
      <c r="V159" s="5" t="s">
        <v>382</v>
      </c>
      <c r="W159" s="5" t="s">
        <v>383</v>
      </c>
      <c r="X159" s="5" t="s">
        <v>162</v>
      </c>
      <c r="Y159" s="5" t="s">
        <v>384</v>
      </c>
      <c r="Z159" s="5" t="s">
        <v>125</v>
      </c>
      <c r="AA159" s="5" t="s">
        <v>512</v>
      </c>
      <c r="AB159" s="5" t="s">
        <v>386</v>
      </c>
      <c r="AC159" s="5" t="s">
        <v>387</v>
      </c>
      <c r="AD159" s="5" t="s">
        <v>387</v>
      </c>
      <c r="AE159" s="5" t="s">
        <v>820</v>
      </c>
      <c r="AF159" s="5" t="s">
        <v>603</v>
      </c>
      <c r="AG159" s="5" t="s">
        <v>717</v>
      </c>
      <c r="AH159" s="5" t="s">
        <v>516</v>
      </c>
      <c r="AI159" s="5" t="s">
        <v>387</v>
      </c>
      <c r="AJ159" s="5" t="s">
        <v>391</v>
      </c>
      <c r="AK159" s="5" t="s">
        <v>701</v>
      </c>
      <c r="AL159" s="5">
        <v>0</v>
      </c>
      <c r="AM159" s="5">
        <v>-113</v>
      </c>
      <c r="AN159" s="5">
        <v>64.3</v>
      </c>
      <c r="AO159" s="5">
        <v>0</v>
      </c>
      <c r="AP159" s="5">
        <v>0</v>
      </c>
      <c r="AQ159" s="5">
        <v>0</v>
      </c>
      <c r="AR159" s="5">
        <v>298.41000000000003</v>
      </c>
      <c r="AS159" s="5">
        <v>921.66</v>
      </c>
      <c r="AT159" s="5">
        <v>1942.03</v>
      </c>
      <c r="AU159" s="5">
        <v>1383.57</v>
      </c>
      <c r="AV159" s="5">
        <v>1778.53</v>
      </c>
      <c r="AW159" s="5">
        <v>0</v>
      </c>
      <c r="AX159" s="5">
        <v>0</v>
      </c>
      <c r="AY159" s="5">
        <v>0</v>
      </c>
      <c r="AZ159" s="5" t="s">
        <v>382</v>
      </c>
      <c r="BA159" s="5" t="s">
        <v>517</v>
      </c>
      <c r="BB159" s="5">
        <v>15</v>
      </c>
      <c r="BD159" s="5">
        <v>0</v>
      </c>
      <c r="BE159" s="5">
        <v>15</v>
      </c>
      <c r="BF159" s="5">
        <v>0</v>
      </c>
      <c r="BG159" s="5">
        <v>0</v>
      </c>
      <c r="BH159" s="5">
        <v>1910</v>
      </c>
      <c r="BI159" s="5">
        <v>120</v>
      </c>
      <c r="BJ159" s="5">
        <v>0</v>
      </c>
      <c r="BK159" s="5">
        <v>0</v>
      </c>
      <c r="BL159" s="5">
        <v>0</v>
      </c>
      <c r="BM159" s="5">
        <v>0</v>
      </c>
      <c r="BN159" s="5">
        <v>2020</v>
      </c>
      <c r="BO159" s="5">
        <v>55.6</v>
      </c>
      <c r="BP159" s="5" t="s">
        <v>474</v>
      </c>
      <c r="BQ159" s="5" t="s">
        <v>396</v>
      </c>
      <c r="BR159" s="5">
        <v>1</v>
      </c>
      <c r="BS159" s="5">
        <v>1</v>
      </c>
      <c r="BT159" s="5">
        <v>1</v>
      </c>
      <c r="BU159" s="5">
        <v>1</v>
      </c>
      <c r="BV159" s="5" t="s">
        <v>397</v>
      </c>
      <c r="BW159" s="5">
        <v>1</v>
      </c>
      <c r="BX159" s="5">
        <v>0</v>
      </c>
      <c r="BY159" s="5" t="s">
        <v>459</v>
      </c>
      <c r="BZ159" s="5" t="s">
        <v>399</v>
      </c>
      <c r="CA159" s="5">
        <v>0</v>
      </c>
      <c r="CB159" s="5">
        <v>470.37</v>
      </c>
      <c r="CC159" s="5">
        <v>0</v>
      </c>
      <c r="CD159" s="5">
        <v>0</v>
      </c>
      <c r="CF159" s="5">
        <v>0</v>
      </c>
      <c r="CL159" s="5" t="s">
        <v>389</v>
      </c>
      <c r="CM159" s="5" t="b">
        <v>0</v>
      </c>
      <c r="CN159" s="5" t="s">
        <v>400</v>
      </c>
      <c r="CO159" s="5" t="s">
        <v>401</v>
      </c>
      <c r="CP159" s="5">
        <v>0</v>
      </c>
      <c r="CQ159" s="5">
        <v>1235.18</v>
      </c>
      <c r="CR159" s="5">
        <v>2435.58</v>
      </c>
      <c r="CS159" s="5">
        <v>565.85</v>
      </c>
      <c r="CT159" s="5">
        <v>0.51</v>
      </c>
      <c r="CU159" s="5">
        <v>2.1800000000000002</v>
      </c>
      <c r="CV159" s="5">
        <v>669.33</v>
      </c>
      <c r="CW159" s="5">
        <v>0</v>
      </c>
      <c r="CX159" s="5">
        <v>0</v>
      </c>
      <c r="CY159" s="5">
        <v>470.37</v>
      </c>
      <c r="DA159" s="5">
        <v>0</v>
      </c>
      <c r="DB159" s="5">
        <v>0</v>
      </c>
      <c r="DC159" s="5">
        <v>0</v>
      </c>
      <c r="DD159" s="5">
        <v>0</v>
      </c>
      <c r="DE159" s="5">
        <v>0</v>
      </c>
      <c r="DF159" s="5">
        <v>0</v>
      </c>
      <c r="DJ159" s="5" t="s">
        <v>521</v>
      </c>
      <c r="DK159" s="5" t="s">
        <v>702</v>
      </c>
      <c r="DL159" s="5" t="s">
        <v>702</v>
      </c>
      <c r="DM159" s="5" t="s">
        <v>703</v>
      </c>
      <c r="DN159" s="5" t="s">
        <v>704</v>
      </c>
      <c r="DO159" s="5" t="s">
        <v>704</v>
      </c>
      <c r="DP159" s="5" t="s">
        <v>114</v>
      </c>
      <c r="DQ159" s="5" t="s">
        <v>524</v>
      </c>
      <c r="DR159" s="5" t="s">
        <v>387</v>
      </c>
      <c r="DS159" s="5" t="s">
        <v>705</v>
      </c>
      <c r="DU159" s="5" t="s">
        <v>15</v>
      </c>
      <c r="DV159" s="5" t="s">
        <v>452</v>
      </c>
      <c r="DW159" s="5" t="s">
        <v>382</v>
      </c>
      <c r="DZ159" s="5" t="s">
        <v>408</v>
      </c>
      <c r="EA159" s="5" t="s">
        <v>891</v>
      </c>
      <c r="EB159" s="5" t="s">
        <v>157</v>
      </c>
      <c r="EC159" s="5" t="s">
        <v>410</v>
      </c>
      <c r="ED159" s="5">
        <v>45292</v>
      </c>
      <c r="EF159" s="5" t="s">
        <v>895</v>
      </c>
    </row>
    <row r="160" spans="1:136" s="5" customFormat="1" x14ac:dyDescent="0.3">
      <c r="A160" s="9">
        <f t="shared" si="39"/>
        <v>159</v>
      </c>
      <c r="B160" s="5" t="s">
        <v>693</v>
      </c>
      <c r="C160" s="5" t="s">
        <v>205</v>
      </c>
      <c r="D160" s="5" t="s">
        <v>220</v>
      </c>
      <c r="E160" s="5" t="s">
        <v>162</v>
      </c>
      <c r="F160" s="20" t="str">
        <f t="shared" si="33"/>
        <v>Wall Furnace and Window AC18.7 SEER2 Ductless Mini-Split Heat Pump (HSPF2 = 8.7)SFm</v>
      </c>
      <c r="G160" s="5">
        <f t="shared" si="35"/>
        <v>-113</v>
      </c>
      <c r="H160" s="5">
        <f t="shared" si="36"/>
        <v>64.3</v>
      </c>
      <c r="I160" s="5">
        <f t="shared" si="37"/>
        <v>15</v>
      </c>
      <c r="J160" s="132">
        <f t="shared" si="34"/>
        <v>1942.03</v>
      </c>
      <c r="K160" s="132">
        <f t="shared" si="38"/>
        <v>3162.1</v>
      </c>
      <c r="L160" s="15" t="s">
        <v>694</v>
      </c>
      <c r="M160" s="5" t="s">
        <v>157</v>
      </c>
      <c r="N160" s="5" t="s">
        <v>695</v>
      </c>
      <c r="O160" s="5" t="s">
        <v>889</v>
      </c>
      <c r="P160" s="5" t="s">
        <v>721</v>
      </c>
      <c r="R160" s="5" t="s">
        <v>894</v>
      </c>
      <c r="S160" s="5" t="s">
        <v>715</v>
      </c>
      <c r="T160" s="5" t="s">
        <v>716</v>
      </c>
      <c r="U160" s="5" t="s">
        <v>381</v>
      </c>
      <c r="V160" s="5" t="s">
        <v>382</v>
      </c>
      <c r="W160" s="5" t="s">
        <v>383</v>
      </c>
      <c r="X160" s="5" t="s">
        <v>162</v>
      </c>
      <c r="Y160" s="5" t="s">
        <v>384</v>
      </c>
      <c r="Z160" s="5" t="s">
        <v>125</v>
      </c>
      <c r="AA160" s="5" t="s">
        <v>512</v>
      </c>
      <c r="AB160" s="5" t="s">
        <v>386</v>
      </c>
      <c r="AC160" s="5" t="s">
        <v>387</v>
      </c>
      <c r="AD160" s="5" t="s">
        <v>387</v>
      </c>
      <c r="AE160" s="5" t="s">
        <v>820</v>
      </c>
      <c r="AF160" s="5" t="s">
        <v>603</v>
      </c>
      <c r="AG160" s="5" t="s">
        <v>717</v>
      </c>
      <c r="AH160" s="5" t="s">
        <v>516</v>
      </c>
      <c r="AI160" s="5" t="s">
        <v>387</v>
      </c>
      <c r="AJ160" s="5" t="s">
        <v>391</v>
      </c>
      <c r="AK160" s="5" t="s">
        <v>701</v>
      </c>
      <c r="AL160" s="5">
        <v>0</v>
      </c>
      <c r="AM160" s="5">
        <v>-113</v>
      </c>
      <c r="AN160" s="5">
        <v>64.3</v>
      </c>
      <c r="AO160" s="5">
        <v>0</v>
      </c>
      <c r="AP160" s="5">
        <v>0</v>
      </c>
      <c r="AQ160" s="5">
        <v>0</v>
      </c>
      <c r="AR160" s="5">
        <v>298.41000000000003</v>
      </c>
      <c r="AS160" s="5">
        <v>921.66</v>
      </c>
      <c r="AT160" s="5">
        <v>1942.03</v>
      </c>
      <c r="AU160" s="5">
        <v>1383.57</v>
      </c>
      <c r="AV160" s="5">
        <v>1778.53</v>
      </c>
      <c r="AW160" s="5">
        <v>0</v>
      </c>
      <c r="AX160" s="5">
        <v>0</v>
      </c>
      <c r="AY160" s="5">
        <v>0</v>
      </c>
      <c r="AZ160" s="5" t="s">
        <v>382</v>
      </c>
      <c r="BA160" s="5" t="s">
        <v>517</v>
      </c>
      <c r="BB160" s="5">
        <v>15</v>
      </c>
      <c r="BD160" s="5">
        <v>0</v>
      </c>
      <c r="BE160" s="5">
        <v>15</v>
      </c>
      <c r="BF160" s="5">
        <v>0</v>
      </c>
      <c r="BG160" s="5">
        <v>0</v>
      </c>
      <c r="BH160" s="5">
        <v>1910</v>
      </c>
      <c r="BI160" s="5">
        <v>120</v>
      </c>
      <c r="BJ160" s="5">
        <v>0</v>
      </c>
      <c r="BK160" s="5">
        <v>0</v>
      </c>
      <c r="BL160" s="5">
        <v>0</v>
      </c>
      <c r="BM160" s="5">
        <v>0</v>
      </c>
      <c r="BN160" s="5">
        <v>2020</v>
      </c>
      <c r="BO160" s="5">
        <v>55.6</v>
      </c>
      <c r="BP160" s="5" t="s">
        <v>395</v>
      </c>
      <c r="BQ160" s="5" t="s">
        <v>396</v>
      </c>
      <c r="BR160" s="5">
        <v>1</v>
      </c>
      <c r="BS160" s="5">
        <v>1</v>
      </c>
      <c r="BT160" s="5">
        <v>1</v>
      </c>
      <c r="BU160" s="5">
        <v>1</v>
      </c>
      <c r="BV160" s="5" t="s">
        <v>397</v>
      </c>
      <c r="BW160" s="5">
        <v>1</v>
      </c>
      <c r="BX160" s="5">
        <v>0</v>
      </c>
      <c r="BY160" s="5" t="s">
        <v>459</v>
      </c>
      <c r="BZ160" s="5" t="s">
        <v>399</v>
      </c>
      <c r="CA160" s="5">
        <v>0</v>
      </c>
      <c r="CB160" s="5">
        <v>470.37</v>
      </c>
      <c r="CC160" s="5">
        <v>0</v>
      </c>
      <c r="CD160" s="5">
        <v>0</v>
      </c>
      <c r="CF160" s="5">
        <v>0</v>
      </c>
      <c r="CL160" s="5" t="s">
        <v>389</v>
      </c>
      <c r="CM160" s="5" t="b">
        <v>0</v>
      </c>
      <c r="CN160" s="5" t="s">
        <v>400</v>
      </c>
      <c r="CO160" s="5" t="s">
        <v>401</v>
      </c>
      <c r="CP160" s="5">
        <v>0</v>
      </c>
      <c r="CQ160" s="5">
        <v>1235.18</v>
      </c>
      <c r="CR160" s="5">
        <v>2435.58</v>
      </c>
      <c r="CS160" s="5">
        <v>565.85</v>
      </c>
      <c r="CT160" s="5">
        <v>0.51</v>
      </c>
      <c r="CU160" s="5">
        <v>2.1800000000000002</v>
      </c>
      <c r="CV160" s="5">
        <v>669.33</v>
      </c>
      <c r="CW160" s="5">
        <v>0</v>
      </c>
      <c r="CX160" s="5">
        <v>0</v>
      </c>
      <c r="CY160" s="5">
        <v>470.37</v>
      </c>
      <c r="DA160" s="5">
        <v>0</v>
      </c>
      <c r="DB160" s="5">
        <v>0</v>
      </c>
      <c r="DC160" s="5">
        <v>0</v>
      </c>
      <c r="DD160" s="5">
        <v>0</v>
      </c>
      <c r="DE160" s="5">
        <v>0</v>
      </c>
      <c r="DF160" s="5">
        <v>0</v>
      </c>
      <c r="DJ160" s="5" t="s">
        <v>521</v>
      </c>
      <c r="DK160" s="5" t="s">
        <v>702</v>
      </c>
      <c r="DL160" s="5" t="s">
        <v>702</v>
      </c>
      <c r="DM160" s="5" t="s">
        <v>703</v>
      </c>
      <c r="DN160" s="5" t="s">
        <v>704</v>
      </c>
      <c r="DO160" s="5" t="s">
        <v>704</v>
      </c>
      <c r="DP160" s="5" t="s">
        <v>114</v>
      </c>
      <c r="DQ160" s="5" t="s">
        <v>524</v>
      </c>
      <c r="DR160" s="5" t="s">
        <v>387</v>
      </c>
      <c r="DS160" s="5" t="s">
        <v>705</v>
      </c>
      <c r="DU160" s="5" t="s">
        <v>15</v>
      </c>
      <c r="DV160" s="5" t="s">
        <v>452</v>
      </c>
      <c r="DW160" s="5" t="s">
        <v>382</v>
      </c>
      <c r="DZ160" s="5" t="s">
        <v>408</v>
      </c>
      <c r="EA160" s="5" t="s">
        <v>891</v>
      </c>
      <c r="EB160" s="5" t="s">
        <v>157</v>
      </c>
      <c r="EC160" s="5" t="s">
        <v>410</v>
      </c>
      <c r="ED160" s="5">
        <v>45292</v>
      </c>
      <c r="EF160" s="5" t="s">
        <v>896</v>
      </c>
    </row>
    <row r="161" spans="1:136" s="5" customFormat="1" x14ac:dyDescent="0.3">
      <c r="A161" s="9">
        <f t="shared" si="39"/>
        <v>160</v>
      </c>
      <c r="B161" s="5" t="s">
        <v>693</v>
      </c>
      <c r="C161" s="5" t="s">
        <v>203</v>
      </c>
      <c r="D161" s="5" t="s">
        <v>221</v>
      </c>
      <c r="E161" s="5" t="s">
        <v>166</v>
      </c>
      <c r="F161" s="20" t="str">
        <f t="shared" ref="F161:F176" si="40">_xlfn.CONCAT(C161:E161)</f>
        <v>Wall Furnace19.6 SEER2 Ductless Mini-Split Heat Pump (HSPF2 = 8.9)MFm</v>
      </c>
      <c r="G161" s="5">
        <f t="shared" si="35"/>
        <v>-320</v>
      </c>
      <c r="H161" s="5">
        <f t="shared" si="36"/>
        <v>53.8</v>
      </c>
      <c r="I161" s="5">
        <f t="shared" si="37"/>
        <v>15</v>
      </c>
      <c r="J161" s="132">
        <f t="shared" ref="J161:J176" si="41">INDEX(L161:EI161,MATCH("Measure Total Cost 1st Baseline",$L$64:$EI$64,0))</f>
        <v>2758.09</v>
      </c>
      <c r="K161" s="132">
        <f t="shared" si="38"/>
        <v>3258.37</v>
      </c>
      <c r="L161" s="15" t="s">
        <v>694</v>
      </c>
      <c r="M161" s="5" t="s">
        <v>157</v>
      </c>
      <c r="N161" s="5" t="s">
        <v>695</v>
      </c>
      <c r="O161" s="5" t="s">
        <v>897</v>
      </c>
      <c r="P161" s="5" t="s">
        <v>697</v>
      </c>
      <c r="R161" s="5" t="s">
        <v>898</v>
      </c>
      <c r="S161" s="5" t="s">
        <v>699</v>
      </c>
      <c r="T161" s="5" t="s">
        <v>699</v>
      </c>
      <c r="U161" s="5" t="s">
        <v>381</v>
      </c>
      <c r="V161" s="5" t="s">
        <v>382</v>
      </c>
      <c r="W161" s="5" t="s">
        <v>383</v>
      </c>
      <c r="X161" s="5" t="s">
        <v>166</v>
      </c>
      <c r="Y161" s="5" t="s">
        <v>384</v>
      </c>
      <c r="Z161" s="5" t="s">
        <v>125</v>
      </c>
      <c r="AA161" s="5" t="s">
        <v>512</v>
      </c>
      <c r="AB161" s="5" t="s">
        <v>386</v>
      </c>
      <c r="AC161" s="5" t="s">
        <v>387</v>
      </c>
      <c r="AD161" s="5" t="s">
        <v>387</v>
      </c>
      <c r="AE161" s="5" t="s">
        <v>820</v>
      </c>
      <c r="AF161" s="5" t="s">
        <v>610</v>
      </c>
      <c r="AG161" s="5" t="s">
        <v>203</v>
      </c>
      <c r="AH161" s="5" t="s">
        <v>516</v>
      </c>
      <c r="AI161" s="5" t="s">
        <v>387</v>
      </c>
      <c r="AJ161" s="5" t="s">
        <v>391</v>
      </c>
      <c r="AK161" s="5" t="s">
        <v>701</v>
      </c>
      <c r="AL161" s="5">
        <v>0</v>
      </c>
      <c r="AM161" s="5">
        <v>-320</v>
      </c>
      <c r="AN161" s="5">
        <v>53.8</v>
      </c>
      <c r="AO161" s="5">
        <v>0</v>
      </c>
      <c r="AP161" s="5">
        <v>0</v>
      </c>
      <c r="AQ161" s="5">
        <v>0</v>
      </c>
      <c r="AR161" s="5">
        <v>114.6</v>
      </c>
      <c r="AS161" s="5">
        <v>385.68</v>
      </c>
      <c r="AT161" s="5">
        <v>2758.09</v>
      </c>
      <c r="AU161" s="5">
        <v>1383.57</v>
      </c>
      <c r="AV161" s="5">
        <v>1874.8</v>
      </c>
      <c r="AW161" s="5">
        <v>0</v>
      </c>
      <c r="AX161" s="5">
        <v>0</v>
      </c>
      <c r="AY161" s="5">
        <v>0</v>
      </c>
      <c r="AZ161" s="5" t="s">
        <v>382</v>
      </c>
      <c r="BA161" s="5" t="s">
        <v>517</v>
      </c>
      <c r="BB161" s="5">
        <v>15</v>
      </c>
      <c r="BD161" s="5">
        <v>0</v>
      </c>
      <c r="BE161" s="5">
        <v>15</v>
      </c>
      <c r="BF161" s="5">
        <v>0</v>
      </c>
      <c r="BG161" s="5">
        <v>0</v>
      </c>
      <c r="BH161" s="5">
        <v>2010</v>
      </c>
      <c r="BI161" s="5">
        <v>293</v>
      </c>
      <c r="BJ161" s="5">
        <v>0</v>
      </c>
      <c r="BK161" s="5">
        <v>0</v>
      </c>
      <c r="BL161" s="5">
        <v>0</v>
      </c>
      <c r="BM161" s="5">
        <v>0</v>
      </c>
      <c r="BN161" s="5">
        <v>2330</v>
      </c>
      <c r="BO161" s="5">
        <v>239</v>
      </c>
      <c r="BP161" s="5" t="s">
        <v>474</v>
      </c>
      <c r="BQ161" s="5" t="s">
        <v>396</v>
      </c>
      <c r="BR161" s="5">
        <v>1</v>
      </c>
      <c r="BS161" s="5">
        <v>1</v>
      </c>
      <c r="BT161" s="5">
        <v>1</v>
      </c>
      <c r="BU161" s="5">
        <v>1</v>
      </c>
      <c r="BV161" s="5" t="s">
        <v>397</v>
      </c>
      <c r="BW161" s="5">
        <v>1</v>
      </c>
      <c r="BX161" s="5">
        <v>0</v>
      </c>
      <c r="BY161" s="5" t="s">
        <v>459</v>
      </c>
      <c r="BZ161" s="5" t="s">
        <v>399</v>
      </c>
      <c r="CA161" s="5">
        <v>0</v>
      </c>
      <c r="CB161" s="5">
        <v>685.92</v>
      </c>
      <c r="CC161" s="5">
        <v>0</v>
      </c>
      <c r="CD161" s="5">
        <v>0</v>
      </c>
      <c r="CF161" s="5">
        <v>0</v>
      </c>
      <c r="CL161" s="5" t="s">
        <v>389</v>
      </c>
      <c r="CM161" s="5" t="b">
        <v>0</v>
      </c>
      <c r="CN161" s="5" t="s">
        <v>400</v>
      </c>
      <c r="CO161" s="5" t="s">
        <v>401</v>
      </c>
      <c r="CP161" s="5">
        <v>0</v>
      </c>
      <c r="CQ161" s="5">
        <v>1033.48</v>
      </c>
      <c r="CR161" s="5">
        <v>3611.72</v>
      </c>
      <c r="CS161" s="5">
        <v>956.3</v>
      </c>
      <c r="CT161" s="5">
        <v>0.28999999999999998</v>
      </c>
      <c r="CU161" s="5">
        <v>1.08</v>
      </c>
      <c r="CV161" s="5">
        <v>77.180000000000007</v>
      </c>
      <c r="CW161" s="5">
        <v>0</v>
      </c>
      <c r="CX161" s="5">
        <v>0</v>
      </c>
      <c r="CY161" s="5">
        <v>685.92</v>
      </c>
      <c r="DA161" s="5">
        <v>0</v>
      </c>
      <c r="DB161" s="5">
        <v>0</v>
      </c>
      <c r="DC161" s="5">
        <v>0</v>
      </c>
      <c r="DD161" s="5">
        <v>0</v>
      </c>
      <c r="DE161" s="5">
        <v>0</v>
      </c>
      <c r="DF161" s="5">
        <v>0</v>
      </c>
      <c r="DJ161" s="5" t="s">
        <v>521</v>
      </c>
      <c r="DK161" s="5" t="s">
        <v>702</v>
      </c>
      <c r="DL161" s="5" t="s">
        <v>702</v>
      </c>
      <c r="DM161" s="5" t="s">
        <v>703</v>
      </c>
      <c r="DN161" s="5" t="s">
        <v>704</v>
      </c>
      <c r="DO161" s="5" t="s">
        <v>704</v>
      </c>
      <c r="DP161" s="5" t="s">
        <v>114</v>
      </c>
      <c r="DQ161" s="5" t="s">
        <v>524</v>
      </c>
      <c r="DR161" s="5" t="s">
        <v>387</v>
      </c>
      <c r="DS161" s="5" t="s">
        <v>705</v>
      </c>
      <c r="DU161" s="5" t="s">
        <v>15</v>
      </c>
      <c r="DV161" s="5" t="s">
        <v>452</v>
      </c>
      <c r="DW161" s="5" t="s">
        <v>382</v>
      </c>
      <c r="DZ161" s="5" t="s">
        <v>408</v>
      </c>
      <c r="EA161" s="5" t="s">
        <v>899</v>
      </c>
      <c r="EB161" s="5" t="s">
        <v>157</v>
      </c>
      <c r="EC161" s="5" t="s">
        <v>410</v>
      </c>
      <c r="ED161" s="5">
        <v>45292</v>
      </c>
      <c r="EF161" s="5" t="s">
        <v>900</v>
      </c>
    </row>
    <row r="162" spans="1:136" s="5" customFormat="1" x14ac:dyDescent="0.3">
      <c r="A162" s="9">
        <f t="shared" si="39"/>
        <v>161</v>
      </c>
      <c r="B162" s="5" t="s">
        <v>693</v>
      </c>
      <c r="C162" s="5" t="s">
        <v>203</v>
      </c>
      <c r="D162" s="5" t="s">
        <v>221</v>
      </c>
      <c r="E162" s="5" t="s">
        <v>166</v>
      </c>
      <c r="F162" s="20" t="str">
        <f t="shared" si="40"/>
        <v>Wall Furnace19.6 SEER2 Ductless Mini-Split Heat Pump (HSPF2 = 8.9)MFm</v>
      </c>
      <c r="G162" s="5">
        <f t="shared" si="35"/>
        <v>-320</v>
      </c>
      <c r="H162" s="5">
        <f t="shared" si="36"/>
        <v>53.8</v>
      </c>
      <c r="I162" s="5">
        <f t="shared" si="37"/>
        <v>15</v>
      </c>
      <c r="J162" s="132">
        <f t="shared" si="41"/>
        <v>2758.09</v>
      </c>
      <c r="K162" s="132">
        <f t="shared" si="38"/>
        <v>3258.37</v>
      </c>
      <c r="L162" s="15" t="s">
        <v>694</v>
      </c>
      <c r="M162" s="5" t="s">
        <v>157</v>
      </c>
      <c r="N162" s="5" t="s">
        <v>695</v>
      </c>
      <c r="O162" s="5" t="s">
        <v>897</v>
      </c>
      <c r="P162" s="5" t="s">
        <v>697</v>
      </c>
      <c r="R162" s="5" t="s">
        <v>898</v>
      </c>
      <c r="S162" s="5" t="s">
        <v>699</v>
      </c>
      <c r="T162" s="5" t="s">
        <v>699</v>
      </c>
      <c r="U162" s="5" t="s">
        <v>381</v>
      </c>
      <c r="V162" s="5" t="s">
        <v>382</v>
      </c>
      <c r="W162" s="5" t="s">
        <v>383</v>
      </c>
      <c r="X162" s="5" t="s">
        <v>166</v>
      </c>
      <c r="Y162" s="5" t="s">
        <v>384</v>
      </c>
      <c r="Z162" s="5" t="s">
        <v>125</v>
      </c>
      <c r="AA162" s="5" t="s">
        <v>512</v>
      </c>
      <c r="AB162" s="5" t="s">
        <v>386</v>
      </c>
      <c r="AC162" s="5" t="s">
        <v>387</v>
      </c>
      <c r="AD162" s="5" t="s">
        <v>387</v>
      </c>
      <c r="AE162" s="5" t="s">
        <v>820</v>
      </c>
      <c r="AF162" s="5" t="s">
        <v>610</v>
      </c>
      <c r="AG162" s="5" t="s">
        <v>203</v>
      </c>
      <c r="AH162" s="5" t="s">
        <v>516</v>
      </c>
      <c r="AI162" s="5" t="s">
        <v>387</v>
      </c>
      <c r="AJ162" s="5" t="s">
        <v>391</v>
      </c>
      <c r="AK162" s="5" t="s">
        <v>701</v>
      </c>
      <c r="AL162" s="5">
        <v>0</v>
      </c>
      <c r="AM162" s="5">
        <v>-320</v>
      </c>
      <c r="AN162" s="5">
        <v>53.8</v>
      </c>
      <c r="AO162" s="5">
        <v>0</v>
      </c>
      <c r="AP162" s="5">
        <v>0</v>
      </c>
      <c r="AQ162" s="5">
        <v>0</v>
      </c>
      <c r="AR162" s="5">
        <v>114.6</v>
      </c>
      <c r="AS162" s="5">
        <v>385.68</v>
      </c>
      <c r="AT162" s="5">
        <v>2758.09</v>
      </c>
      <c r="AU162" s="5">
        <v>1383.57</v>
      </c>
      <c r="AV162" s="5">
        <v>1874.8</v>
      </c>
      <c r="AW162" s="5">
        <v>0</v>
      </c>
      <c r="AX162" s="5">
        <v>0</v>
      </c>
      <c r="AY162" s="5">
        <v>0</v>
      </c>
      <c r="AZ162" s="5" t="s">
        <v>382</v>
      </c>
      <c r="BA162" s="5" t="s">
        <v>517</v>
      </c>
      <c r="BB162" s="5">
        <v>15</v>
      </c>
      <c r="BD162" s="5">
        <v>0</v>
      </c>
      <c r="BE162" s="5">
        <v>15</v>
      </c>
      <c r="BF162" s="5">
        <v>0</v>
      </c>
      <c r="BG162" s="5">
        <v>0</v>
      </c>
      <c r="BH162" s="5">
        <v>2010</v>
      </c>
      <c r="BI162" s="5">
        <v>293</v>
      </c>
      <c r="BJ162" s="5">
        <v>0</v>
      </c>
      <c r="BK162" s="5">
        <v>0</v>
      </c>
      <c r="BL162" s="5">
        <v>0</v>
      </c>
      <c r="BM162" s="5">
        <v>0</v>
      </c>
      <c r="BN162" s="5">
        <v>2330</v>
      </c>
      <c r="BO162" s="5">
        <v>239</v>
      </c>
      <c r="BP162" s="5" t="s">
        <v>395</v>
      </c>
      <c r="BQ162" s="5" t="s">
        <v>396</v>
      </c>
      <c r="BR162" s="5">
        <v>1</v>
      </c>
      <c r="BS162" s="5">
        <v>1</v>
      </c>
      <c r="BT162" s="5">
        <v>1</v>
      </c>
      <c r="BU162" s="5">
        <v>1</v>
      </c>
      <c r="BV162" s="5" t="s">
        <v>397</v>
      </c>
      <c r="BW162" s="5">
        <v>1</v>
      </c>
      <c r="BX162" s="5">
        <v>0</v>
      </c>
      <c r="BY162" s="5" t="s">
        <v>459</v>
      </c>
      <c r="BZ162" s="5" t="s">
        <v>399</v>
      </c>
      <c r="CA162" s="5">
        <v>0</v>
      </c>
      <c r="CB162" s="5">
        <v>685.92</v>
      </c>
      <c r="CC162" s="5">
        <v>0</v>
      </c>
      <c r="CD162" s="5">
        <v>0</v>
      </c>
      <c r="CF162" s="5">
        <v>0</v>
      </c>
      <c r="CL162" s="5" t="s">
        <v>389</v>
      </c>
      <c r="CM162" s="5" t="b">
        <v>0</v>
      </c>
      <c r="CN162" s="5" t="s">
        <v>400</v>
      </c>
      <c r="CO162" s="5" t="s">
        <v>401</v>
      </c>
      <c r="CP162" s="5">
        <v>0</v>
      </c>
      <c r="CQ162" s="5">
        <v>1033.48</v>
      </c>
      <c r="CR162" s="5">
        <v>3611.72</v>
      </c>
      <c r="CS162" s="5">
        <v>956.3</v>
      </c>
      <c r="CT162" s="5">
        <v>0.28999999999999998</v>
      </c>
      <c r="CU162" s="5">
        <v>1.08</v>
      </c>
      <c r="CV162" s="5">
        <v>77.180000000000007</v>
      </c>
      <c r="CW162" s="5">
        <v>0</v>
      </c>
      <c r="CX162" s="5">
        <v>0</v>
      </c>
      <c r="CY162" s="5">
        <v>685.92</v>
      </c>
      <c r="DA162" s="5">
        <v>0</v>
      </c>
      <c r="DB162" s="5">
        <v>0</v>
      </c>
      <c r="DC162" s="5">
        <v>0</v>
      </c>
      <c r="DD162" s="5">
        <v>0</v>
      </c>
      <c r="DE162" s="5">
        <v>0</v>
      </c>
      <c r="DF162" s="5">
        <v>0</v>
      </c>
      <c r="DJ162" s="5" t="s">
        <v>521</v>
      </c>
      <c r="DK162" s="5" t="s">
        <v>702</v>
      </c>
      <c r="DL162" s="5" t="s">
        <v>702</v>
      </c>
      <c r="DM162" s="5" t="s">
        <v>703</v>
      </c>
      <c r="DN162" s="5" t="s">
        <v>704</v>
      </c>
      <c r="DO162" s="5" t="s">
        <v>704</v>
      </c>
      <c r="DP162" s="5" t="s">
        <v>114</v>
      </c>
      <c r="DQ162" s="5" t="s">
        <v>524</v>
      </c>
      <c r="DR162" s="5" t="s">
        <v>387</v>
      </c>
      <c r="DS162" s="5" t="s">
        <v>705</v>
      </c>
      <c r="DU162" s="5" t="s">
        <v>15</v>
      </c>
      <c r="DV162" s="5" t="s">
        <v>452</v>
      </c>
      <c r="DW162" s="5" t="s">
        <v>382</v>
      </c>
      <c r="DZ162" s="5" t="s">
        <v>408</v>
      </c>
      <c r="EA162" s="5" t="s">
        <v>899</v>
      </c>
      <c r="EB162" s="5" t="s">
        <v>157</v>
      </c>
      <c r="EC162" s="5" t="s">
        <v>410</v>
      </c>
      <c r="ED162" s="5">
        <v>45292</v>
      </c>
      <c r="EF162" s="5" t="s">
        <v>901</v>
      </c>
    </row>
    <row r="163" spans="1:136" s="5" customFormat="1" x14ac:dyDescent="0.3">
      <c r="A163" s="9">
        <f t="shared" si="39"/>
        <v>162</v>
      </c>
      <c r="B163" s="5" t="s">
        <v>693</v>
      </c>
      <c r="C163" s="5" t="s">
        <v>203</v>
      </c>
      <c r="D163" s="5" t="s">
        <v>221</v>
      </c>
      <c r="E163" s="5" t="s">
        <v>162</v>
      </c>
      <c r="F163" s="20" t="str">
        <f t="shared" si="40"/>
        <v>Wall Furnace19.6 SEER2 Ductless Mini-Split Heat Pump (HSPF2 = 8.9)SFm</v>
      </c>
      <c r="G163" s="5">
        <f t="shared" si="35"/>
        <v>-329</v>
      </c>
      <c r="H163" s="5">
        <f t="shared" si="36"/>
        <v>64.2</v>
      </c>
      <c r="I163" s="5">
        <f t="shared" si="37"/>
        <v>15</v>
      </c>
      <c r="J163" s="132">
        <f t="shared" si="41"/>
        <v>2758.09</v>
      </c>
      <c r="K163" s="132">
        <f t="shared" si="38"/>
        <v>3258.37</v>
      </c>
      <c r="L163" s="15" t="s">
        <v>694</v>
      </c>
      <c r="M163" s="5" t="s">
        <v>157</v>
      </c>
      <c r="N163" s="5" t="s">
        <v>695</v>
      </c>
      <c r="O163" s="5" t="s">
        <v>897</v>
      </c>
      <c r="P163" s="5" t="s">
        <v>709</v>
      </c>
      <c r="R163" s="5" t="s">
        <v>902</v>
      </c>
      <c r="S163" s="5" t="s">
        <v>699</v>
      </c>
      <c r="T163" s="5" t="s">
        <v>699</v>
      </c>
      <c r="U163" s="5" t="s">
        <v>381</v>
      </c>
      <c r="V163" s="5" t="s">
        <v>382</v>
      </c>
      <c r="W163" s="5" t="s">
        <v>383</v>
      </c>
      <c r="X163" s="5" t="s">
        <v>162</v>
      </c>
      <c r="Y163" s="5" t="s">
        <v>384</v>
      </c>
      <c r="Z163" s="5" t="s">
        <v>125</v>
      </c>
      <c r="AA163" s="5" t="s">
        <v>512</v>
      </c>
      <c r="AB163" s="5" t="s">
        <v>386</v>
      </c>
      <c r="AC163" s="5" t="s">
        <v>387</v>
      </c>
      <c r="AD163" s="5" t="s">
        <v>387</v>
      </c>
      <c r="AE163" s="5" t="s">
        <v>820</v>
      </c>
      <c r="AF163" s="5" t="s">
        <v>610</v>
      </c>
      <c r="AG163" s="5" t="s">
        <v>203</v>
      </c>
      <c r="AH163" s="5" t="s">
        <v>516</v>
      </c>
      <c r="AI163" s="5" t="s">
        <v>387</v>
      </c>
      <c r="AJ163" s="5" t="s">
        <v>391</v>
      </c>
      <c r="AK163" s="5" t="s">
        <v>701</v>
      </c>
      <c r="AL163" s="5">
        <v>0</v>
      </c>
      <c r="AM163" s="5">
        <v>-329</v>
      </c>
      <c r="AN163" s="5">
        <v>64.2</v>
      </c>
      <c r="AO163" s="5">
        <v>0</v>
      </c>
      <c r="AP163" s="5">
        <v>0</v>
      </c>
      <c r="AQ163" s="5">
        <v>0</v>
      </c>
      <c r="AR163" s="5">
        <v>114.6</v>
      </c>
      <c r="AS163" s="5">
        <v>385.68</v>
      </c>
      <c r="AT163" s="5">
        <v>2758.09</v>
      </c>
      <c r="AU163" s="5">
        <v>1383.57</v>
      </c>
      <c r="AV163" s="5">
        <v>1874.8</v>
      </c>
      <c r="AW163" s="5">
        <v>0</v>
      </c>
      <c r="AX163" s="5">
        <v>0</v>
      </c>
      <c r="AY163" s="5">
        <v>0</v>
      </c>
      <c r="AZ163" s="5" t="s">
        <v>382</v>
      </c>
      <c r="BA163" s="5" t="s">
        <v>517</v>
      </c>
      <c r="BB163" s="5">
        <v>15</v>
      </c>
      <c r="BD163" s="5">
        <v>0</v>
      </c>
      <c r="BE163" s="5">
        <v>15</v>
      </c>
      <c r="BF163" s="5">
        <v>0</v>
      </c>
      <c r="BG163" s="5">
        <v>0</v>
      </c>
      <c r="BH163" s="5">
        <v>1680</v>
      </c>
      <c r="BI163" s="5">
        <v>120</v>
      </c>
      <c r="BJ163" s="5">
        <v>0</v>
      </c>
      <c r="BK163" s="5">
        <v>0</v>
      </c>
      <c r="BL163" s="5">
        <v>0</v>
      </c>
      <c r="BM163" s="5">
        <v>0</v>
      </c>
      <c r="BN163" s="5">
        <v>2010</v>
      </c>
      <c r="BO163" s="5">
        <v>55.6</v>
      </c>
      <c r="BP163" s="5" t="s">
        <v>474</v>
      </c>
      <c r="BQ163" s="5" t="s">
        <v>396</v>
      </c>
      <c r="BR163" s="5">
        <v>1</v>
      </c>
      <c r="BS163" s="5">
        <v>1</v>
      </c>
      <c r="BT163" s="5">
        <v>1</v>
      </c>
      <c r="BU163" s="5">
        <v>1</v>
      </c>
      <c r="BV163" s="5" t="s">
        <v>397</v>
      </c>
      <c r="BW163" s="5">
        <v>1</v>
      </c>
      <c r="BX163" s="5">
        <v>0</v>
      </c>
      <c r="BY163" s="5" t="s">
        <v>459</v>
      </c>
      <c r="BZ163" s="5" t="s">
        <v>399</v>
      </c>
      <c r="CA163" s="5">
        <v>0</v>
      </c>
      <c r="CB163" s="5">
        <v>685.92</v>
      </c>
      <c r="CC163" s="5">
        <v>0</v>
      </c>
      <c r="CD163" s="5">
        <v>0</v>
      </c>
      <c r="CF163" s="5">
        <v>0</v>
      </c>
      <c r="CL163" s="5" t="s">
        <v>389</v>
      </c>
      <c r="CM163" s="5" t="b">
        <v>0</v>
      </c>
      <c r="CN163" s="5" t="s">
        <v>400</v>
      </c>
      <c r="CO163" s="5" t="s">
        <v>401</v>
      </c>
      <c r="CP163" s="5">
        <v>0</v>
      </c>
      <c r="CQ163" s="5">
        <v>1233.26</v>
      </c>
      <c r="CR163" s="5">
        <v>3619.32</v>
      </c>
      <c r="CS163" s="5">
        <v>963.91</v>
      </c>
      <c r="CT163" s="5">
        <v>0.34</v>
      </c>
      <c r="CU163" s="5">
        <v>1.28</v>
      </c>
      <c r="CV163" s="5">
        <v>269.35000000000002</v>
      </c>
      <c r="CW163" s="5">
        <v>0</v>
      </c>
      <c r="CX163" s="5">
        <v>0</v>
      </c>
      <c r="CY163" s="5">
        <v>685.92</v>
      </c>
      <c r="DA163" s="5">
        <v>0</v>
      </c>
      <c r="DB163" s="5">
        <v>0</v>
      </c>
      <c r="DC163" s="5">
        <v>0</v>
      </c>
      <c r="DD163" s="5">
        <v>0</v>
      </c>
      <c r="DE163" s="5">
        <v>0</v>
      </c>
      <c r="DF163" s="5">
        <v>0</v>
      </c>
      <c r="DJ163" s="5" t="s">
        <v>521</v>
      </c>
      <c r="DK163" s="5" t="s">
        <v>702</v>
      </c>
      <c r="DL163" s="5" t="s">
        <v>702</v>
      </c>
      <c r="DM163" s="5" t="s">
        <v>703</v>
      </c>
      <c r="DN163" s="5" t="s">
        <v>704</v>
      </c>
      <c r="DO163" s="5" t="s">
        <v>704</v>
      </c>
      <c r="DP163" s="5" t="s">
        <v>114</v>
      </c>
      <c r="DQ163" s="5" t="s">
        <v>524</v>
      </c>
      <c r="DR163" s="5" t="s">
        <v>387</v>
      </c>
      <c r="DS163" s="5" t="s">
        <v>705</v>
      </c>
      <c r="DU163" s="5" t="s">
        <v>15</v>
      </c>
      <c r="DV163" s="5" t="s">
        <v>452</v>
      </c>
      <c r="DW163" s="5" t="s">
        <v>382</v>
      </c>
      <c r="DZ163" s="5" t="s">
        <v>408</v>
      </c>
      <c r="EA163" s="5" t="s">
        <v>899</v>
      </c>
      <c r="EB163" s="5" t="s">
        <v>157</v>
      </c>
      <c r="EC163" s="5" t="s">
        <v>410</v>
      </c>
      <c r="ED163" s="5">
        <v>45292</v>
      </c>
      <c r="EF163" s="5" t="s">
        <v>903</v>
      </c>
    </row>
    <row r="164" spans="1:136" s="5" customFormat="1" x14ac:dyDescent="0.3">
      <c r="A164" s="9">
        <f t="shared" si="39"/>
        <v>163</v>
      </c>
      <c r="B164" s="5" t="s">
        <v>693</v>
      </c>
      <c r="C164" s="5" t="s">
        <v>203</v>
      </c>
      <c r="D164" s="5" t="s">
        <v>221</v>
      </c>
      <c r="E164" s="5" t="s">
        <v>162</v>
      </c>
      <c r="F164" s="20" t="str">
        <f t="shared" si="40"/>
        <v>Wall Furnace19.6 SEER2 Ductless Mini-Split Heat Pump (HSPF2 = 8.9)SFm</v>
      </c>
      <c r="G164" s="5">
        <f t="shared" si="35"/>
        <v>-329</v>
      </c>
      <c r="H164" s="5">
        <f t="shared" si="36"/>
        <v>64.2</v>
      </c>
      <c r="I164" s="5">
        <f t="shared" si="37"/>
        <v>15</v>
      </c>
      <c r="J164" s="132">
        <f t="shared" si="41"/>
        <v>2758.09</v>
      </c>
      <c r="K164" s="132">
        <f t="shared" si="38"/>
        <v>3258.37</v>
      </c>
      <c r="L164" s="15" t="s">
        <v>694</v>
      </c>
      <c r="M164" s="5" t="s">
        <v>157</v>
      </c>
      <c r="N164" s="5" t="s">
        <v>695</v>
      </c>
      <c r="O164" s="5" t="s">
        <v>897</v>
      </c>
      <c r="P164" s="5" t="s">
        <v>709</v>
      </c>
      <c r="R164" s="5" t="s">
        <v>902</v>
      </c>
      <c r="S164" s="5" t="s">
        <v>699</v>
      </c>
      <c r="T164" s="5" t="s">
        <v>699</v>
      </c>
      <c r="U164" s="5" t="s">
        <v>381</v>
      </c>
      <c r="V164" s="5" t="s">
        <v>382</v>
      </c>
      <c r="W164" s="5" t="s">
        <v>383</v>
      </c>
      <c r="X164" s="5" t="s">
        <v>162</v>
      </c>
      <c r="Y164" s="5" t="s">
        <v>384</v>
      </c>
      <c r="Z164" s="5" t="s">
        <v>125</v>
      </c>
      <c r="AA164" s="5" t="s">
        <v>512</v>
      </c>
      <c r="AB164" s="5" t="s">
        <v>386</v>
      </c>
      <c r="AC164" s="5" t="s">
        <v>387</v>
      </c>
      <c r="AD164" s="5" t="s">
        <v>387</v>
      </c>
      <c r="AE164" s="5" t="s">
        <v>820</v>
      </c>
      <c r="AF164" s="5" t="s">
        <v>610</v>
      </c>
      <c r="AG164" s="5" t="s">
        <v>203</v>
      </c>
      <c r="AH164" s="5" t="s">
        <v>516</v>
      </c>
      <c r="AI164" s="5" t="s">
        <v>387</v>
      </c>
      <c r="AJ164" s="5" t="s">
        <v>391</v>
      </c>
      <c r="AK164" s="5" t="s">
        <v>701</v>
      </c>
      <c r="AL164" s="5">
        <v>0</v>
      </c>
      <c r="AM164" s="5">
        <v>-329</v>
      </c>
      <c r="AN164" s="5">
        <v>64.2</v>
      </c>
      <c r="AO164" s="5">
        <v>0</v>
      </c>
      <c r="AP164" s="5">
        <v>0</v>
      </c>
      <c r="AQ164" s="5">
        <v>0</v>
      </c>
      <c r="AR164" s="5">
        <v>114.6</v>
      </c>
      <c r="AS164" s="5">
        <v>385.68</v>
      </c>
      <c r="AT164" s="5">
        <v>2758.09</v>
      </c>
      <c r="AU164" s="5">
        <v>1383.57</v>
      </c>
      <c r="AV164" s="5">
        <v>1874.8</v>
      </c>
      <c r="AW164" s="5">
        <v>0</v>
      </c>
      <c r="AX164" s="5">
        <v>0</v>
      </c>
      <c r="AY164" s="5">
        <v>0</v>
      </c>
      <c r="AZ164" s="5" t="s">
        <v>382</v>
      </c>
      <c r="BA164" s="5" t="s">
        <v>517</v>
      </c>
      <c r="BB164" s="5">
        <v>15</v>
      </c>
      <c r="BD164" s="5">
        <v>0</v>
      </c>
      <c r="BE164" s="5">
        <v>15</v>
      </c>
      <c r="BF164" s="5">
        <v>0</v>
      </c>
      <c r="BG164" s="5">
        <v>0</v>
      </c>
      <c r="BH164" s="5">
        <v>1680</v>
      </c>
      <c r="BI164" s="5">
        <v>120</v>
      </c>
      <c r="BJ164" s="5">
        <v>0</v>
      </c>
      <c r="BK164" s="5">
        <v>0</v>
      </c>
      <c r="BL164" s="5">
        <v>0</v>
      </c>
      <c r="BM164" s="5">
        <v>0</v>
      </c>
      <c r="BN164" s="5">
        <v>2010</v>
      </c>
      <c r="BO164" s="5">
        <v>55.6</v>
      </c>
      <c r="BP164" s="5" t="s">
        <v>395</v>
      </c>
      <c r="BQ164" s="5" t="s">
        <v>396</v>
      </c>
      <c r="BR164" s="5">
        <v>1</v>
      </c>
      <c r="BS164" s="5">
        <v>1</v>
      </c>
      <c r="BT164" s="5">
        <v>1</v>
      </c>
      <c r="BU164" s="5">
        <v>1</v>
      </c>
      <c r="BV164" s="5" t="s">
        <v>397</v>
      </c>
      <c r="BW164" s="5">
        <v>1</v>
      </c>
      <c r="BX164" s="5">
        <v>0</v>
      </c>
      <c r="BY164" s="5" t="s">
        <v>459</v>
      </c>
      <c r="BZ164" s="5" t="s">
        <v>399</v>
      </c>
      <c r="CA164" s="5">
        <v>0</v>
      </c>
      <c r="CB164" s="5">
        <v>685.92</v>
      </c>
      <c r="CC164" s="5">
        <v>0</v>
      </c>
      <c r="CD164" s="5">
        <v>0</v>
      </c>
      <c r="CF164" s="5">
        <v>0</v>
      </c>
      <c r="CL164" s="5" t="s">
        <v>389</v>
      </c>
      <c r="CM164" s="5" t="b">
        <v>0</v>
      </c>
      <c r="CN164" s="5" t="s">
        <v>400</v>
      </c>
      <c r="CO164" s="5" t="s">
        <v>401</v>
      </c>
      <c r="CP164" s="5">
        <v>0</v>
      </c>
      <c r="CQ164" s="5">
        <v>1233.26</v>
      </c>
      <c r="CR164" s="5">
        <v>3619.32</v>
      </c>
      <c r="CS164" s="5">
        <v>963.91</v>
      </c>
      <c r="CT164" s="5">
        <v>0.34</v>
      </c>
      <c r="CU164" s="5">
        <v>1.28</v>
      </c>
      <c r="CV164" s="5">
        <v>269.35000000000002</v>
      </c>
      <c r="CW164" s="5">
        <v>0</v>
      </c>
      <c r="CX164" s="5">
        <v>0</v>
      </c>
      <c r="CY164" s="5">
        <v>685.92</v>
      </c>
      <c r="DA164" s="5">
        <v>0</v>
      </c>
      <c r="DB164" s="5">
        <v>0</v>
      </c>
      <c r="DC164" s="5">
        <v>0</v>
      </c>
      <c r="DD164" s="5">
        <v>0</v>
      </c>
      <c r="DE164" s="5">
        <v>0</v>
      </c>
      <c r="DF164" s="5">
        <v>0</v>
      </c>
      <c r="DJ164" s="5" t="s">
        <v>521</v>
      </c>
      <c r="DK164" s="5" t="s">
        <v>702</v>
      </c>
      <c r="DL164" s="5" t="s">
        <v>702</v>
      </c>
      <c r="DM164" s="5" t="s">
        <v>703</v>
      </c>
      <c r="DN164" s="5" t="s">
        <v>704</v>
      </c>
      <c r="DO164" s="5" t="s">
        <v>704</v>
      </c>
      <c r="DP164" s="5" t="s">
        <v>114</v>
      </c>
      <c r="DQ164" s="5" t="s">
        <v>524</v>
      </c>
      <c r="DR164" s="5" t="s">
        <v>387</v>
      </c>
      <c r="DS164" s="5" t="s">
        <v>705</v>
      </c>
      <c r="DU164" s="5" t="s">
        <v>15</v>
      </c>
      <c r="DV164" s="5" t="s">
        <v>452</v>
      </c>
      <c r="DW164" s="5" t="s">
        <v>382</v>
      </c>
      <c r="DZ164" s="5" t="s">
        <v>408</v>
      </c>
      <c r="EA164" s="5" t="s">
        <v>899</v>
      </c>
      <c r="EB164" s="5" t="s">
        <v>157</v>
      </c>
      <c r="EC164" s="5" t="s">
        <v>410</v>
      </c>
      <c r="ED164" s="5">
        <v>45292</v>
      </c>
      <c r="EF164" s="5" t="s">
        <v>904</v>
      </c>
    </row>
    <row r="165" spans="1:136" s="5" customFormat="1" x14ac:dyDescent="0.3">
      <c r="A165" s="9">
        <f t="shared" si="39"/>
        <v>164</v>
      </c>
      <c r="B165" s="5" t="s">
        <v>693</v>
      </c>
      <c r="C165" s="5" t="s">
        <v>205</v>
      </c>
      <c r="D165" s="5" t="s">
        <v>221</v>
      </c>
      <c r="E165" s="5" t="s">
        <v>166</v>
      </c>
      <c r="F165" s="20" t="str">
        <f t="shared" si="40"/>
        <v>Wall Furnace and Window AC19.6 SEER2 Ductless Mini-Split Heat Pump (HSPF2 = 8.9)MFm</v>
      </c>
      <c r="G165" s="5">
        <f t="shared" si="35"/>
        <v>12.3</v>
      </c>
      <c r="H165" s="5">
        <f t="shared" si="36"/>
        <v>48.2</v>
      </c>
      <c r="I165" s="5">
        <f t="shared" si="37"/>
        <v>15</v>
      </c>
      <c r="J165" s="132">
        <f t="shared" si="41"/>
        <v>2038.3</v>
      </c>
      <c r="K165" s="132">
        <f t="shared" si="38"/>
        <v>3258.37</v>
      </c>
      <c r="L165" s="15" t="s">
        <v>694</v>
      </c>
      <c r="M165" s="5" t="s">
        <v>157</v>
      </c>
      <c r="N165" s="5" t="s">
        <v>695</v>
      </c>
      <c r="O165" s="5" t="s">
        <v>661</v>
      </c>
      <c r="P165" s="5" t="s">
        <v>713</v>
      </c>
      <c r="R165" s="5" t="s">
        <v>905</v>
      </c>
      <c r="S165" s="5" t="s">
        <v>715</v>
      </c>
      <c r="T165" s="5" t="s">
        <v>716</v>
      </c>
      <c r="U165" s="5" t="s">
        <v>381</v>
      </c>
      <c r="V165" s="5" t="s">
        <v>382</v>
      </c>
      <c r="W165" s="5" t="s">
        <v>383</v>
      </c>
      <c r="X165" s="5" t="s">
        <v>166</v>
      </c>
      <c r="Y165" s="5" t="s">
        <v>384</v>
      </c>
      <c r="Z165" s="5" t="s">
        <v>125</v>
      </c>
      <c r="AA165" s="5" t="s">
        <v>512</v>
      </c>
      <c r="AB165" s="5" t="s">
        <v>386</v>
      </c>
      <c r="AC165" s="5" t="s">
        <v>387</v>
      </c>
      <c r="AD165" s="5" t="s">
        <v>387</v>
      </c>
      <c r="AE165" s="5" t="s">
        <v>820</v>
      </c>
      <c r="AF165" s="5" t="s">
        <v>610</v>
      </c>
      <c r="AG165" s="5" t="s">
        <v>717</v>
      </c>
      <c r="AH165" s="5" t="s">
        <v>516</v>
      </c>
      <c r="AI165" s="5" t="s">
        <v>387</v>
      </c>
      <c r="AJ165" s="5" t="s">
        <v>391</v>
      </c>
      <c r="AK165" s="5" t="s">
        <v>701</v>
      </c>
      <c r="AL165" s="5">
        <v>0</v>
      </c>
      <c r="AM165" s="5">
        <v>12.3</v>
      </c>
      <c r="AN165" s="5">
        <v>48.2</v>
      </c>
      <c r="AO165" s="5">
        <v>0</v>
      </c>
      <c r="AP165" s="5">
        <v>0</v>
      </c>
      <c r="AQ165" s="5">
        <v>0</v>
      </c>
      <c r="AR165" s="5">
        <v>298.41000000000003</v>
      </c>
      <c r="AS165" s="5">
        <v>921.66</v>
      </c>
      <c r="AT165" s="5">
        <v>2038.3</v>
      </c>
      <c r="AU165" s="5">
        <v>1383.57</v>
      </c>
      <c r="AV165" s="5">
        <v>1874.8</v>
      </c>
      <c r="AW165" s="5">
        <v>0</v>
      </c>
      <c r="AX165" s="5">
        <v>0</v>
      </c>
      <c r="AY165" s="5">
        <v>0</v>
      </c>
      <c r="AZ165" s="5" t="s">
        <v>382</v>
      </c>
      <c r="BA165" s="5" t="s">
        <v>517</v>
      </c>
      <c r="BB165" s="5">
        <v>15</v>
      </c>
      <c r="BD165" s="5">
        <v>0</v>
      </c>
      <c r="BE165" s="5">
        <v>15</v>
      </c>
      <c r="BF165" s="5">
        <v>0</v>
      </c>
      <c r="BG165" s="5">
        <v>0</v>
      </c>
      <c r="BH165" s="5">
        <v>2340</v>
      </c>
      <c r="BI165" s="5">
        <v>287</v>
      </c>
      <c r="BJ165" s="5">
        <v>0</v>
      </c>
      <c r="BK165" s="5">
        <v>0</v>
      </c>
      <c r="BL165" s="5">
        <v>0</v>
      </c>
      <c r="BM165" s="5">
        <v>0</v>
      </c>
      <c r="BN165" s="5">
        <v>2330</v>
      </c>
      <c r="BO165" s="5">
        <v>239</v>
      </c>
      <c r="BP165" s="5" t="s">
        <v>474</v>
      </c>
      <c r="BQ165" s="5" t="s">
        <v>396</v>
      </c>
      <c r="BR165" s="5">
        <v>1</v>
      </c>
      <c r="BS165" s="5">
        <v>1</v>
      </c>
      <c r="BT165" s="5">
        <v>1</v>
      </c>
      <c r="BU165" s="5">
        <v>1</v>
      </c>
      <c r="BV165" s="5" t="s">
        <v>397</v>
      </c>
      <c r="BW165" s="5">
        <v>1</v>
      </c>
      <c r="BX165" s="5">
        <v>0</v>
      </c>
      <c r="BY165" s="5" t="s">
        <v>459</v>
      </c>
      <c r="BZ165" s="5" t="s">
        <v>399</v>
      </c>
      <c r="CA165" s="5">
        <v>0</v>
      </c>
      <c r="CB165" s="5">
        <v>470.37</v>
      </c>
      <c r="CC165" s="5">
        <v>0</v>
      </c>
      <c r="CD165" s="5">
        <v>0</v>
      </c>
      <c r="CF165" s="5">
        <v>0</v>
      </c>
      <c r="CL165" s="5" t="s">
        <v>389</v>
      </c>
      <c r="CM165" s="5" t="b">
        <v>0</v>
      </c>
      <c r="CN165" s="5" t="s">
        <v>400</v>
      </c>
      <c r="CO165" s="5" t="s">
        <v>401</v>
      </c>
      <c r="CP165" s="5">
        <v>10.39</v>
      </c>
      <c r="CQ165" s="5">
        <v>925.91</v>
      </c>
      <c r="CR165" s="5">
        <v>2432.79</v>
      </c>
      <c r="CS165" s="5">
        <v>470.37</v>
      </c>
      <c r="CT165" s="5">
        <v>0.38</v>
      </c>
      <c r="CU165" s="5">
        <v>1.99</v>
      </c>
      <c r="CV165" s="5">
        <v>465.93</v>
      </c>
      <c r="CW165" s="5">
        <v>0</v>
      </c>
      <c r="CX165" s="5">
        <v>0</v>
      </c>
      <c r="CY165" s="5">
        <v>470.37</v>
      </c>
      <c r="DA165" s="5">
        <v>0</v>
      </c>
      <c r="DB165" s="5">
        <v>0</v>
      </c>
      <c r="DC165" s="5">
        <v>0</v>
      </c>
      <c r="DD165" s="5">
        <v>0</v>
      </c>
      <c r="DE165" s="5">
        <v>0</v>
      </c>
      <c r="DF165" s="5">
        <v>0</v>
      </c>
      <c r="DJ165" s="5" t="s">
        <v>521</v>
      </c>
      <c r="DK165" s="5" t="s">
        <v>702</v>
      </c>
      <c r="DL165" s="5" t="s">
        <v>702</v>
      </c>
      <c r="DM165" s="5" t="s">
        <v>703</v>
      </c>
      <c r="DN165" s="5" t="s">
        <v>704</v>
      </c>
      <c r="DO165" s="5" t="s">
        <v>704</v>
      </c>
      <c r="DP165" s="5" t="s">
        <v>114</v>
      </c>
      <c r="DQ165" s="5" t="s">
        <v>524</v>
      </c>
      <c r="DR165" s="5" t="s">
        <v>387</v>
      </c>
      <c r="DS165" s="5" t="s">
        <v>705</v>
      </c>
      <c r="DU165" s="5" t="s">
        <v>15</v>
      </c>
      <c r="DV165" s="5" t="s">
        <v>452</v>
      </c>
      <c r="DW165" s="5" t="s">
        <v>382</v>
      </c>
      <c r="DZ165" s="5" t="s">
        <v>408</v>
      </c>
      <c r="EA165" s="5" t="s">
        <v>906</v>
      </c>
      <c r="EB165" s="5" t="s">
        <v>157</v>
      </c>
      <c r="EC165" s="5" t="s">
        <v>410</v>
      </c>
      <c r="ED165" s="5">
        <v>45292</v>
      </c>
      <c r="EF165" s="5" t="s">
        <v>907</v>
      </c>
    </row>
    <row r="166" spans="1:136" s="5" customFormat="1" x14ac:dyDescent="0.3">
      <c r="A166" s="9">
        <f t="shared" si="39"/>
        <v>165</v>
      </c>
      <c r="B166" s="5" t="s">
        <v>693</v>
      </c>
      <c r="C166" s="5" t="s">
        <v>205</v>
      </c>
      <c r="D166" s="5" t="s">
        <v>221</v>
      </c>
      <c r="E166" s="5" t="s">
        <v>166</v>
      </c>
      <c r="F166" s="20" t="str">
        <f t="shared" si="40"/>
        <v>Wall Furnace and Window AC19.6 SEER2 Ductless Mini-Split Heat Pump (HSPF2 = 8.9)MFm</v>
      </c>
      <c r="G166" s="5">
        <f t="shared" si="35"/>
        <v>12.3</v>
      </c>
      <c r="H166" s="5">
        <f t="shared" si="36"/>
        <v>48.2</v>
      </c>
      <c r="I166" s="5">
        <f t="shared" si="37"/>
        <v>15</v>
      </c>
      <c r="J166" s="132">
        <f t="shared" si="41"/>
        <v>2038.3</v>
      </c>
      <c r="K166" s="132">
        <f t="shared" si="38"/>
        <v>3258.37</v>
      </c>
      <c r="L166" s="15" t="s">
        <v>694</v>
      </c>
      <c r="M166" s="5" t="s">
        <v>157</v>
      </c>
      <c r="N166" s="5" t="s">
        <v>695</v>
      </c>
      <c r="O166" s="5" t="s">
        <v>661</v>
      </c>
      <c r="P166" s="5" t="s">
        <v>713</v>
      </c>
      <c r="R166" s="5" t="s">
        <v>905</v>
      </c>
      <c r="S166" s="5" t="s">
        <v>715</v>
      </c>
      <c r="T166" s="5" t="s">
        <v>716</v>
      </c>
      <c r="U166" s="5" t="s">
        <v>381</v>
      </c>
      <c r="V166" s="5" t="s">
        <v>382</v>
      </c>
      <c r="W166" s="5" t="s">
        <v>383</v>
      </c>
      <c r="X166" s="5" t="s">
        <v>166</v>
      </c>
      <c r="Y166" s="5" t="s">
        <v>384</v>
      </c>
      <c r="Z166" s="5" t="s">
        <v>125</v>
      </c>
      <c r="AA166" s="5" t="s">
        <v>512</v>
      </c>
      <c r="AB166" s="5" t="s">
        <v>386</v>
      </c>
      <c r="AC166" s="5" t="s">
        <v>387</v>
      </c>
      <c r="AD166" s="5" t="s">
        <v>387</v>
      </c>
      <c r="AE166" s="5" t="s">
        <v>820</v>
      </c>
      <c r="AF166" s="5" t="s">
        <v>610</v>
      </c>
      <c r="AG166" s="5" t="s">
        <v>717</v>
      </c>
      <c r="AH166" s="5" t="s">
        <v>516</v>
      </c>
      <c r="AI166" s="5" t="s">
        <v>387</v>
      </c>
      <c r="AJ166" s="5" t="s">
        <v>391</v>
      </c>
      <c r="AK166" s="5" t="s">
        <v>701</v>
      </c>
      <c r="AL166" s="5">
        <v>0</v>
      </c>
      <c r="AM166" s="5">
        <v>12.3</v>
      </c>
      <c r="AN166" s="5">
        <v>48.2</v>
      </c>
      <c r="AO166" s="5">
        <v>0</v>
      </c>
      <c r="AP166" s="5">
        <v>0</v>
      </c>
      <c r="AQ166" s="5">
        <v>0</v>
      </c>
      <c r="AR166" s="5">
        <v>298.41000000000003</v>
      </c>
      <c r="AS166" s="5">
        <v>921.66</v>
      </c>
      <c r="AT166" s="5">
        <v>2038.3</v>
      </c>
      <c r="AU166" s="5">
        <v>1383.57</v>
      </c>
      <c r="AV166" s="5">
        <v>1874.8</v>
      </c>
      <c r="AW166" s="5">
        <v>0</v>
      </c>
      <c r="AX166" s="5">
        <v>0</v>
      </c>
      <c r="AY166" s="5">
        <v>0</v>
      </c>
      <c r="AZ166" s="5" t="s">
        <v>382</v>
      </c>
      <c r="BA166" s="5" t="s">
        <v>517</v>
      </c>
      <c r="BB166" s="5">
        <v>15</v>
      </c>
      <c r="BD166" s="5">
        <v>0</v>
      </c>
      <c r="BE166" s="5">
        <v>15</v>
      </c>
      <c r="BF166" s="5">
        <v>0</v>
      </c>
      <c r="BG166" s="5">
        <v>0</v>
      </c>
      <c r="BH166" s="5">
        <v>2340</v>
      </c>
      <c r="BI166" s="5">
        <v>287</v>
      </c>
      <c r="BJ166" s="5">
        <v>0</v>
      </c>
      <c r="BK166" s="5">
        <v>0</v>
      </c>
      <c r="BL166" s="5">
        <v>0</v>
      </c>
      <c r="BM166" s="5">
        <v>0</v>
      </c>
      <c r="BN166" s="5">
        <v>2330</v>
      </c>
      <c r="BO166" s="5">
        <v>239</v>
      </c>
      <c r="BP166" s="5" t="s">
        <v>395</v>
      </c>
      <c r="BQ166" s="5" t="s">
        <v>396</v>
      </c>
      <c r="BR166" s="5">
        <v>1</v>
      </c>
      <c r="BS166" s="5">
        <v>1</v>
      </c>
      <c r="BT166" s="5">
        <v>1</v>
      </c>
      <c r="BU166" s="5">
        <v>1</v>
      </c>
      <c r="BV166" s="5" t="s">
        <v>397</v>
      </c>
      <c r="BW166" s="5">
        <v>1</v>
      </c>
      <c r="BX166" s="5">
        <v>0</v>
      </c>
      <c r="BY166" s="5" t="s">
        <v>459</v>
      </c>
      <c r="BZ166" s="5" t="s">
        <v>399</v>
      </c>
      <c r="CA166" s="5">
        <v>0</v>
      </c>
      <c r="CB166" s="5">
        <v>470.37</v>
      </c>
      <c r="CC166" s="5">
        <v>0</v>
      </c>
      <c r="CD166" s="5">
        <v>0</v>
      </c>
      <c r="CF166" s="5">
        <v>0</v>
      </c>
      <c r="CL166" s="5" t="s">
        <v>389</v>
      </c>
      <c r="CM166" s="5" t="b">
        <v>0</v>
      </c>
      <c r="CN166" s="5" t="s">
        <v>400</v>
      </c>
      <c r="CO166" s="5" t="s">
        <v>401</v>
      </c>
      <c r="CP166" s="5">
        <v>10.39</v>
      </c>
      <c r="CQ166" s="5">
        <v>925.91</v>
      </c>
      <c r="CR166" s="5">
        <v>2432.79</v>
      </c>
      <c r="CS166" s="5">
        <v>470.37</v>
      </c>
      <c r="CT166" s="5">
        <v>0.38</v>
      </c>
      <c r="CU166" s="5">
        <v>1.99</v>
      </c>
      <c r="CV166" s="5">
        <v>465.93</v>
      </c>
      <c r="CW166" s="5">
        <v>0</v>
      </c>
      <c r="CX166" s="5">
        <v>0</v>
      </c>
      <c r="CY166" s="5">
        <v>470.37</v>
      </c>
      <c r="DA166" s="5">
        <v>0</v>
      </c>
      <c r="DB166" s="5">
        <v>0</v>
      </c>
      <c r="DC166" s="5">
        <v>0</v>
      </c>
      <c r="DD166" s="5">
        <v>0</v>
      </c>
      <c r="DE166" s="5">
        <v>0</v>
      </c>
      <c r="DF166" s="5">
        <v>0</v>
      </c>
      <c r="DJ166" s="5" t="s">
        <v>521</v>
      </c>
      <c r="DK166" s="5" t="s">
        <v>702</v>
      </c>
      <c r="DL166" s="5" t="s">
        <v>702</v>
      </c>
      <c r="DM166" s="5" t="s">
        <v>703</v>
      </c>
      <c r="DN166" s="5" t="s">
        <v>704</v>
      </c>
      <c r="DO166" s="5" t="s">
        <v>704</v>
      </c>
      <c r="DP166" s="5" t="s">
        <v>114</v>
      </c>
      <c r="DQ166" s="5" t="s">
        <v>524</v>
      </c>
      <c r="DR166" s="5" t="s">
        <v>387</v>
      </c>
      <c r="DS166" s="5" t="s">
        <v>705</v>
      </c>
      <c r="DU166" s="5" t="s">
        <v>15</v>
      </c>
      <c r="DV166" s="5" t="s">
        <v>452</v>
      </c>
      <c r="DW166" s="5" t="s">
        <v>382</v>
      </c>
      <c r="DZ166" s="5" t="s">
        <v>408</v>
      </c>
      <c r="EA166" s="5" t="s">
        <v>906</v>
      </c>
      <c r="EB166" s="5" t="s">
        <v>157</v>
      </c>
      <c r="EC166" s="5" t="s">
        <v>410</v>
      </c>
      <c r="ED166" s="5">
        <v>45292</v>
      </c>
      <c r="EF166" s="5" t="s">
        <v>908</v>
      </c>
    </row>
    <row r="167" spans="1:136" s="5" customFormat="1" x14ac:dyDescent="0.3">
      <c r="A167" s="9">
        <f t="shared" si="39"/>
        <v>166</v>
      </c>
      <c r="B167" s="5" t="s">
        <v>693</v>
      </c>
      <c r="C167" s="5" t="s">
        <v>205</v>
      </c>
      <c r="D167" s="5" t="s">
        <v>221</v>
      </c>
      <c r="E167" s="5" t="s">
        <v>162</v>
      </c>
      <c r="F167" s="20" t="str">
        <f t="shared" si="40"/>
        <v>Wall Furnace and Window AC19.6 SEER2 Ductless Mini-Split Heat Pump (HSPF2 = 8.9)SFm</v>
      </c>
      <c r="G167" s="5">
        <f t="shared" si="35"/>
        <v>-102</v>
      </c>
      <c r="H167" s="5">
        <f t="shared" si="36"/>
        <v>64.3</v>
      </c>
      <c r="I167" s="5">
        <f t="shared" si="37"/>
        <v>15</v>
      </c>
      <c r="J167" s="132">
        <f t="shared" si="41"/>
        <v>2038.3</v>
      </c>
      <c r="K167" s="132">
        <f t="shared" si="38"/>
        <v>3258.37</v>
      </c>
      <c r="L167" s="15" t="s">
        <v>694</v>
      </c>
      <c r="M167" s="5" t="s">
        <v>157</v>
      </c>
      <c r="N167" s="5" t="s">
        <v>695</v>
      </c>
      <c r="O167" s="5" t="s">
        <v>661</v>
      </c>
      <c r="P167" s="5" t="s">
        <v>721</v>
      </c>
      <c r="R167" s="5" t="s">
        <v>909</v>
      </c>
      <c r="S167" s="5" t="s">
        <v>715</v>
      </c>
      <c r="T167" s="5" t="s">
        <v>716</v>
      </c>
      <c r="U167" s="5" t="s">
        <v>381</v>
      </c>
      <c r="V167" s="5" t="s">
        <v>382</v>
      </c>
      <c r="W167" s="5" t="s">
        <v>383</v>
      </c>
      <c r="X167" s="5" t="s">
        <v>162</v>
      </c>
      <c r="Y167" s="5" t="s">
        <v>384</v>
      </c>
      <c r="Z167" s="5" t="s">
        <v>125</v>
      </c>
      <c r="AA167" s="5" t="s">
        <v>512</v>
      </c>
      <c r="AB167" s="5" t="s">
        <v>386</v>
      </c>
      <c r="AC167" s="5" t="s">
        <v>387</v>
      </c>
      <c r="AD167" s="5" t="s">
        <v>387</v>
      </c>
      <c r="AE167" s="5" t="s">
        <v>820</v>
      </c>
      <c r="AF167" s="5" t="s">
        <v>610</v>
      </c>
      <c r="AG167" s="5" t="s">
        <v>717</v>
      </c>
      <c r="AH167" s="5" t="s">
        <v>516</v>
      </c>
      <c r="AI167" s="5" t="s">
        <v>387</v>
      </c>
      <c r="AJ167" s="5" t="s">
        <v>391</v>
      </c>
      <c r="AK167" s="5" t="s">
        <v>701</v>
      </c>
      <c r="AL167" s="5">
        <v>0</v>
      </c>
      <c r="AM167" s="5">
        <v>-102</v>
      </c>
      <c r="AN167" s="5">
        <v>64.3</v>
      </c>
      <c r="AO167" s="5">
        <v>0</v>
      </c>
      <c r="AP167" s="5">
        <v>0</v>
      </c>
      <c r="AQ167" s="5">
        <v>0</v>
      </c>
      <c r="AR167" s="5">
        <v>298.41000000000003</v>
      </c>
      <c r="AS167" s="5">
        <v>921.66</v>
      </c>
      <c r="AT167" s="5">
        <v>2038.3</v>
      </c>
      <c r="AU167" s="5">
        <v>1383.57</v>
      </c>
      <c r="AV167" s="5">
        <v>1874.8</v>
      </c>
      <c r="AW167" s="5">
        <v>0</v>
      </c>
      <c r="AX167" s="5">
        <v>0</v>
      </c>
      <c r="AY167" s="5">
        <v>0</v>
      </c>
      <c r="AZ167" s="5" t="s">
        <v>382</v>
      </c>
      <c r="BA167" s="5" t="s">
        <v>517</v>
      </c>
      <c r="BB167" s="5">
        <v>15</v>
      </c>
      <c r="BD167" s="5">
        <v>0</v>
      </c>
      <c r="BE167" s="5">
        <v>15</v>
      </c>
      <c r="BF167" s="5">
        <v>0</v>
      </c>
      <c r="BG167" s="5">
        <v>0</v>
      </c>
      <c r="BH167" s="5">
        <v>1910</v>
      </c>
      <c r="BI167" s="5">
        <v>120</v>
      </c>
      <c r="BJ167" s="5">
        <v>0</v>
      </c>
      <c r="BK167" s="5">
        <v>0</v>
      </c>
      <c r="BL167" s="5">
        <v>0</v>
      </c>
      <c r="BM167" s="5">
        <v>0</v>
      </c>
      <c r="BN167" s="5">
        <v>2010</v>
      </c>
      <c r="BO167" s="5">
        <v>55.6</v>
      </c>
      <c r="BP167" s="5" t="s">
        <v>474</v>
      </c>
      <c r="BQ167" s="5" t="s">
        <v>396</v>
      </c>
      <c r="BR167" s="5">
        <v>1</v>
      </c>
      <c r="BS167" s="5">
        <v>1</v>
      </c>
      <c r="BT167" s="5">
        <v>1</v>
      </c>
      <c r="BU167" s="5">
        <v>1</v>
      </c>
      <c r="BV167" s="5" t="s">
        <v>397</v>
      </c>
      <c r="BW167" s="5">
        <v>1</v>
      </c>
      <c r="BX167" s="5">
        <v>0</v>
      </c>
      <c r="BY167" s="5" t="s">
        <v>459</v>
      </c>
      <c r="BZ167" s="5" t="s">
        <v>399</v>
      </c>
      <c r="CA167" s="5">
        <v>0</v>
      </c>
      <c r="CB167" s="5">
        <v>470.37</v>
      </c>
      <c r="CC167" s="5">
        <v>0</v>
      </c>
      <c r="CD167" s="5">
        <v>0</v>
      </c>
      <c r="CF167" s="5">
        <v>0</v>
      </c>
      <c r="CL167" s="5" t="s">
        <v>389</v>
      </c>
      <c r="CM167" s="5" t="b">
        <v>0</v>
      </c>
      <c r="CN167" s="5" t="s">
        <v>400</v>
      </c>
      <c r="CO167" s="5" t="s">
        <v>401</v>
      </c>
      <c r="CP167" s="5">
        <v>0</v>
      </c>
      <c r="CQ167" s="5">
        <v>1235.18</v>
      </c>
      <c r="CR167" s="5">
        <v>2518.9699999999998</v>
      </c>
      <c r="CS167" s="5">
        <v>556.54999999999995</v>
      </c>
      <c r="CT167" s="5">
        <v>0.49</v>
      </c>
      <c r="CU167" s="5">
        <v>2.2200000000000002</v>
      </c>
      <c r="CV167" s="5">
        <v>678.63</v>
      </c>
      <c r="CW167" s="5">
        <v>0</v>
      </c>
      <c r="CX167" s="5">
        <v>0</v>
      </c>
      <c r="CY167" s="5">
        <v>470.37</v>
      </c>
      <c r="DA167" s="5">
        <v>0</v>
      </c>
      <c r="DB167" s="5">
        <v>0</v>
      </c>
      <c r="DC167" s="5">
        <v>0</v>
      </c>
      <c r="DD167" s="5">
        <v>0</v>
      </c>
      <c r="DE167" s="5">
        <v>0</v>
      </c>
      <c r="DF167" s="5">
        <v>0</v>
      </c>
      <c r="DJ167" s="5" t="s">
        <v>521</v>
      </c>
      <c r="DK167" s="5" t="s">
        <v>702</v>
      </c>
      <c r="DL167" s="5" t="s">
        <v>702</v>
      </c>
      <c r="DM167" s="5" t="s">
        <v>703</v>
      </c>
      <c r="DN167" s="5" t="s">
        <v>704</v>
      </c>
      <c r="DO167" s="5" t="s">
        <v>704</v>
      </c>
      <c r="DP167" s="5" t="s">
        <v>114</v>
      </c>
      <c r="DQ167" s="5" t="s">
        <v>524</v>
      </c>
      <c r="DR167" s="5" t="s">
        <v>387</v>
      </c>
      <c r="DS167" s="5" t="s">
        <v>705</v>
      </c>
      <c r="DU167" s="5" t="s">
        <v>15</v>
      </c>
      <c r="DV167" s="5" t="s">
        <v>452</v>
      </c>
      <c r="DW167" s="5" t="s">
        <v>382</v>
      </c>
      <c r="DZ167" s="5" t="s">
        <v>408</v>
      </c>
      <c r="EA167" s="5" t="s">
        <v>906</v>
      </c>
      <c r="EB167" s="5" t="s">
        <v>157</v>
      </c>
      <c r="EC167" s="5" t="s">
        <v>410</v>
      </c>
      <c r="ED167" s="5">
        <v>45292</v>
      </c>
      <c r="EF167" s="5" t="s">
        <v>910</v>
      </c>
    </row>
    <row r="168" spans="1:136" s="5" customFormat="1" x14ac:dyDescent="0.3">
      <c r="A168" s="9">
        <f t="shared" si="39"/>
        <v>167</v>
      </c>
      <c r="B168" s="5" t="s">
        <v>693</v>
      </c>
      <c r="C168" s="5" t="s">
        <v>205</v>
      </c>
      <c r="D168" s="5" t="s">
        <v>221</v>
      </c>
      <c r="E168" s="5" t="s">
        <v>162</v>
      </c>
      <c r="F168" s="20" t="str">
        <f t="shared" si="40"/>
        <v>Wall Furnace and Window AC19.6 SEER2 Ductless Mini-Split Heat Pump (HSPF2 = 8.9)SFm</v>
      </c>
      <c r="G168" s="5">
        <f t="shared" si="35"/>
        <v>-102</v>
      </c>
      <c r="H168" s="5">
        <f t="shared" si="36"/>
        <v>64.3</v>
      </c>
      <c r="I168" s="5">
        <f t="shared" si="37"/>
        <v>15</v>
      </c>
      <c r="J168" s="132">
        <f t="shared" si="41"/>
        <v>2038.3</v>
      </c>
      <c r="K168" s="132">
        <f t="shared" si="38"/>
        <v>3258.37</v>
      </c>
      <c r="L168" s="15" t="s">
        <v>694</v>
      </c>
      <c r="M168" s="5" t="s">
        <v>157</v>
      </c>
      <c r="N168" s="5" t="s">
        <v>695</v>
      </c>
      <c r="O168" s="5" t="s">
        <v>661</v>
      </c>
      <c r="P168" s="5" t="s">
        <v>721</v>
      </c>
      <c r="R168" s="5" t="s">
        <v>909</v>
      </c>
      <c r="S168" s="5" t="s">
        <v>715</v>
      </c>
      <c r="T168" s="5" t="s">
        <v>716</v>
      </c>
      <c r="U168" s="5" t="s">
        <v>381</v>
      </c>
      <c r="V168" s="5" t="s">
        <v>382</v>
      </c>
      <c r="W168" s="5" t="s">
        <v>383</v>
      </c>
      <c r="X168" s="5" t="s">
        <v>162</v>
      </c>
      <c r="Y168" s="5" t="s">
        <v>384</v>
      </c>
      <c r="Z168" s="5" t="s">
        <v>125</v>
      </c>
      <c r="AA168" s="5" t="s">
        <v>512</v>
      </c>
      <c r="AB168" s="5" t="s">
        <v>386</v>
      </c>
      <c r="AC168" s="5" t="s">
        <v>387</v>
      </c>
      <c r="AD168" s="5" t="s">
        <v>387</v>
      </c>
      <c r="AE168" s="5" t="s">
        <v>820</v>
      </c>
      <c r="AF168" s="5" t="s">
        <v>610</v>
      </c>
      <c r="AG168" s="5" t="s">
        <v>717</v>
      </c>
      <c r="AH168" s="5" t="s">
        <v>516</v>
      </c>
      <c r="AI168" s="5" t="s">
        <v>387</v>
      </c>
      <c r="AJ168" s="5" t="s">
        <v>391</v>
      </c>
      <c r="AK168" s="5" t="s">
        <v>701</v>
      </c>
      <c r="AL168" s="5">
        <v>0</v>
      </c>
      <c r="AM168" s="5">
        <v>-102</v>
      </c>
      <c r="AN168" s="5">
        <v>64.3</v>
      </c>
      <c r="AO168" s="5">
        <v>0</v>
      </c>
      <c r="AP168" s="5">
        <v>0</v>
      </c>
      <c r="AQ168" s="5">
        <v>0</v>
      </c>
      <c r="AR168" s="5">
        <v>298.41000000000003</v>
      </c>
      <c r="AS168" s="5">
        <v>921.66</v>
      </c>
      <c r="AT168" s="5">
        <v>2038.3</v>
      </c>
      <c r="AU168" s="5">
        <v>1383.57</v>
      </c>
      <c r="AV168" s="5">
        <v>1874.8</v>
      </c>
      <c r="AW168" s="5">
        <v>0</v>
      </c>
      <c r="AX168" s="5">
        <v>0</v>
      </c>
      <c r="AY168" s="5">
        <v>0</v>
      </c>
      <c r="AZ168" s="5" t="s">
        <v>382</v>
      </c>
      <c r="BA168" s="5" t="s">
        <v>517</v>
      </c>
      <c r="BB168" s="5">
        <v>15</v>
      </c>
      <c r="BD168" s="5">
        <v>0</v>
      </c>
      <c r="BE168" s="5">
        <v>15</v>
      </c>
      <c r="BF168" s="5">
        <v>0</v>
      </c>
      <c r="BG168" s="5">
        <v>0</v>
      </c>
      <c r="BH168" s="5">
        <v>1910</v>
      </c>
      <c r="BI168" s="5">
        <v>120</v>
      </c>
      <c r="BJ168" s="5">
        <v>0</v>
      </c>
      <c r="BK168" s="5">
        <v>0</v>
      </c>
      <c r="BL168" s="5">
        <v>0</v>
      </c>
      <c r="BM168" s="5">
        <v>0</v>
      </c>
      <c r="BN168" s="5">
        <v>2010</v>
      </c>
      <c r="BO168" s="5">
        <v>55.6</v>
      </c>
      <c r="BP168" s="5" t="s">
        <v>395</v>
      </c>
      <c r="BQ168" s="5" t="s">
        <v>396</v>
      </c>
      <c r="BR168" s="5">
        <v>1</v>
      </c>
      <c r="BS168" s="5">
        <v>1</v>
      </c>
      <c r="BT168" s="5">
        <v>1</v>
      </c>
      <c r="BU168" s="5">
        <v>1</v>
      </c>
      <c r="BV168" s="5" t="s">
        <v>397</v>
      </c>
      <c r="BW168" s="5">
        <v>1</v>
      </c>
      <c r="BX168" s="5">
        <v>0</v>
      </c>
      <c r="BY168" s="5" t="s">
        <v>459</v>
      </c>
      <c r="BZ168" s="5" t="s">
        <v>399</v>
      </c>
      <c r="CA168" s="5">
        <v>0</v>
      </c>
      <c r="CB168" s="5">
        <v>470.37</v>
      </c>
      <c r="CC168" s="5">
        <v>0</v>
      </c>
      <c r="CD168" s="5">
        <v>0</v>
      </c>
      <c r="CF168" s="5">
        <v>0</v>
      </c>
      <c r="CL168" s="5" t="s">
        <v>389</v>
      </c>
      <c r="CM168" s="5" t="b">
        <v>0</v>
      </c>
      <c r="CN168" s="5" t="s">
        <v>400</v>
      </c>
      <c r="CO168" s="5" t="s">
        <v>401</v>
      </c>
      <c r="CP168" s="5">
        <v>0</v>
      </c>
      <c r="CQ168" s="5">
        <v>1235.18</v>
      </c>
      <c r="CR168" s="5">
        <v>2518.9699999999998</v>
      </c>
      <c r="CS168" s="5">
        <v>556.54999999999995</v>
      </c>
      <c r="CT168" s="5">
        <v>0.49</v>
      </c>
      <c r="CU168" s="5">
        <v>2.2200000000000002</v>
      </c>
      <c r="CV168" s="5">
        <v>678.63</v>
      </c>
      <c r="CW168" s="5">
        <v>0</v>
      </c>
      <c r="CX168" s="5">
        <v>0</v>
      </c>
      <c r="CY168" s="5">
        <v>470.37</v>
      </c>
      <c r="DA168" s="5">
        <v>0</v>
      </c>
      <c r="DB168" s="5">
        <v>0</v>
      </c>
      <c r="DC168" s="5">
        <v>0</v>
      </c>
      <c r="DD168" s="5">
        <v>0</v>
      </c>
      <c r="DE168" s="5">
        <v>0</v>
      </c>
      <c r="DF168" s="5">
        <v>0</v>
      </c>
      <c r="DJ168" s="5" t="s">
        <v>521</v>
      </c>
      <c r="DK168" s="5" t="s">
        <v>702</v>
      </c>
      <c r="DL168" s="5" t="s">
        <v>702</v>
      </c>
      <c r="DM168" s="5" t="s">
        <v>703</v>
      </c>
      <c r="DN168" s="5" t="s">
        <v>704</v>
      </c>
      <c r="DO168" s="5" t="s">
        <v>704</v>
      </c>
      <c r="DP168" s="5" t="s">
        <v>114</v>
      </c>
      <c r="DQ168" s="5" t="s">
        <v>524</v>
      </c>
      <c r="DR168" s="5" t="s">
        <v>387</v>
      </c>
      <c r="DS168" s="5" t="s">
        <v>705</v>
      </c>
      <c r="DU168" s="5" t="s">
        <v>15</v>
      </c>
      <c r="DV168" s="5" t="s">
        <v>452</v>
      </c>
      <c r="DW168" s="5" t="s">
        <v>382</v>
      </c>
      <c r="DZ168" s="5" t="s">
        <v>408</v>
      </c>
      <c r="EA168" s="5" t="s">
        <v>906</v>
      </c>
      <c r="EB168" s="5" t="s">
        <v>157</v>
      </c>
      <c r="EC168" s="5" t="s">
        <v>410</v>
      </c>
      <c r="ED168" s="5">
        <v>45292</v>
      </c>
      <c r="EF168" s="5" t="s">
        <v>911</v>
      </c>
    </row>
    <row r="169" spans="1:136" s="5" customFormat="1" x14ac:dyDescent="0.3">
      <c r="A169" s="9">
        <f t="shared" si="39"/>
        <v>168</v>
      </c>
      <c r="B169" s="5" t="s">
        <v>693</v>
      </c>
      <c r="C169" s="5" t="s">
        <v>203</v>
      </c>
      <c r="D169" s="5" t="s">
        <v>222</v>
      </c>
      <c r="E169" s="5" t="s">
        <v>166</v>
      </c>
      <c r="F169" s="20" t="str">
        <f t="shared" si="40"/>
        <v>Wall Furnace20.5 SEER2 Ductless Mini-Split Heat Pump (HSPF2 = 9.1)MFm</v>
      </c>
      <c r="G169" s="5">
        <f t="shared" si="35"/>
        <v>-311</v>
      </c>
      <c r="H169" s="5">
        <f t="shared" si="36"/>
        <v>53.8</v>
      </c>
      <c r="I169" s="5">
        <f t="shared" si="37"/>
        <v>15</v>
      </c>
      <c r="J169" s="132">
        <f t="shared" si="41"/>
        <v>2854.35</v>
      </c>
      <c r="K169" s="132">
        <f t="shared" si="38"/>
        <v>3354.63</v>
      </c>
      <c r="L169" s="15" t="s">
        <v>694</v>
      </c>
      <c r="M169" s="5" t="s">
        <v>157</v>
      </c>
      <c r="N169" s="5" t="s">
        <v>695</v>
      </c>
      <c r="O169" s="5" t="s">
        <v>912</v>
      </c>
      <c r="P169" s="5" t="s">
        <v>697</v>
      </c>
      <c r="R169" s="5" t="s">
        <v>913</v>
      </c>
      <c r="S169" s="5" t="s">
        <v>699</v>
      </c>
      <c r="T169" s="5" t="s">
        <v>699</v>
      </c>
      <c r="U169" s="5" t="s">
        <v>381</v>
      </c>
      <c r="V169" s="5" t="s">
        <v>382</v>
      </c>
      <c r="W169" s="5" t="s">
        <v>383</v>
      </c>
      <c r="X169" s="5" t="s">
        <v>166</v>
      </c>
      <c r="Y169" s="5" t="s">
        <v>384</v>
      </c>
      <c r="Z169" s="5" t="s">
        <v>125</v>
      </c>
      <c r="AA169" s="5" t="s">
        <v>512</v>
      </c>
      <c r="AB169" s="5" t="s">
        <v>386</v>
      </c>
      <c r="AC169" s="5" t="s">
        <v>387</v>
      </c>
      <c r="AD169" s="5" t="s">
        <v>387</v>
      </c>
      <c r="AE169" s="5" t="s">
        <v>820</v>
      </c>
      <c r="AF169" s="5" t="s">
        <v>914</v>
      </c>
      <c r="AG169" s="5" t="s">
        <v>203</v>
      </c>
      <c r="AH169" s="5" t="s">
        <v>516</v>
      </c>
      <c r="AI169" s="5" t="s">
        <v>387</v>
      </c>
      <c r="AJ169" s="5" t="s">
        <v>391</v>
      </c>
      <c r="AK169" s="5" t="s">
        <v>701</v>
      </c>
      <c r="AL169" s="5">
        <v>0</v>
      </c>
      <c r="AM169" s="5">
        <v>-311</v>
      </c>
      <c r="AN169" s="5">
        <v>53.8</v>
      </c>
      <c r="AO169" s="5">
        <v>0</v>
      </c>
      <c r="AP169" s="5">
        <v>0</v>
      </c>
      <c r="AQ169" s="5">
        <v>0</v>
      </c>
      <c r="AR169" s="5">
        <v>114.6</v>
      </c>
      <c r="AS169" s="5">
        <v>385.68</v>
      </c>
      <c r="AT169" s="5">
        <v>2854.35</v>
      </c>
      <c r="AU169" s="5">
        <v>1383.57</v>
      </c>
      <c r="AV169" s="5">
        <v>1971.06</v>
      </c>
      <c r="AW169" s="5">
        <v>0</v>
      </c>
      <c r="AX169" s="5">
        <v>0</v>
      </c>
      <c r="AY169" s="5">
        <v>0</v>
      </c>
      <c r="AZ169" s="5" t="s">
        <v>382</v>
      </c>
      <c r="BA169" s="5" t="s">
        <v>517</v>
      </c>
      <c r="BB169" s="5">
        <v>15</v>
      </c>
      <c r="BD169" s="5">
        <v>0</v>
      </c>
      <c r="BE169" s="5">
        <v>15</v>
      </c>
      <c r="BF169" s="5">
        <v>0</v>
      </c>
      <c r="BG169" s="5">
        <v>0</v>
      </c>
      <c r="BH169" s="5">
        <v>2010</v>
      </c>
      <c r="BI169" s="5">
        <v>293</v>
      </c>
      <c r="BJ169" s="5">
        <v>0</v>
      </c>
      <c r="BK169" s="5">
        <v>0</v>
      </c>
      <c r="BL169" s="5">
        <v>0</v>
      </c>
      <c r="BM169" s="5">
        <v>0</v>
      </c>
      <c r="BN169" s="5">
        <v>2320</v>
      </c>
      <c r="BO169" s="5">
        <v>239</v>
      </c>
      <c r="BP169" s="5" t="s">
        <v>474</v>
      </c>
      <c r="BQ169" s="5" t="s">
        <v>396</v>
      </c>
      <c r="BR169" s="5">
        <v>1</v>
      </c>
      <c r="BS169" s="5">
        <v>1</v>
      </c>
      <c r="BT169" s="5">
        <v>1</v>
      </c>
      <c r="BU169" s="5">
        <v>1</v>
      </c>
      <c r="BV169" s="5" t="s">
        <v>397</v>
      </c>
      <c r="BW169" s="5">
        <v>1</v>
      </c>
      <c r="BX169" s="5">
        <v>0</v>
      </c>
      <c r="BY169" s="5" t="s">
        <v>459</v>
      </c>
      <c r="BZ169" s="5" t="s">
        <v>399</v>
      </c>
      <c r="CA169" s="5">
        <v>0</v>
      </c>
      <c r="CB169" s="5">
        <v>685.92</v>
      </c>
      <c r="CC169" s="5">
        <v>0</v>
      </c>
      <c r="CD169" s="5">
        <v>0</v>
      </c>
      <c r="CF169" s="5">
        <v>0</v>
      </c>
      <c r="CL169" s="5" t="s">
        <v>389</v>
      </c>
      <c r="CM169" s="5" t="b">
        <v>0</v>
      </c>
      <c r="CN169" s="5" t="s">
        <v>400</v>
      </c>
      <c r="CO169" s="5" t="s">
        <v>401</v>
      </c>
      <c r="CP169" s="5">
        <v>0</v>
      </c>
      <c r="CQ169" s="5">
        <v>1033.48</v>
      </c>
      <c r="CR169" s="5">
        <v>3696.79</v>
      </c>
      <c r="CS169" s="5">
        <v>948.7</v>
      </c>
      <c r="CT169" s="5">
        <v>0.28000000000000003</v>
      </c>
      <c r="CU169" s="5">
        <v>1.0900000000000001</v>
      </c>
      <c r="CV169" s="5">
        <v>84.78</v>
      </c>
      <c r="CW169" s="5">
        <v>0</v>
      </c>
      <c r="CX169" s="5">
        <v>0</v>
      </c>
      <c r="CY169" s="5">
        <v>685.92</v>
      </c>
      <c r="DA169" s="5">
        <v>0</v>
      </c>
      <c r="DB169" s="5">
        <v>0</v>
      </c>
      <c r="DC169" s="5">
        <v>0</v>
      </c>
      <c r="DD169" s="5">
        <v>0</v>
      </c>
      <c r="DE169" s="5">
        <v>0</v>
      </c>
      <c r="DF169" s="5">
        <v>0</v>
      </c>
      <c r="DJ169" s="5" t="s">
        <v>521</v>
      </c>
      <c r="DK169" s="5" t="s">
        <v>702</v>
      </c>
      <c r="DL169" s="5" t="s">
        <v>702</v>
      </c>
      <c r="DM169" s="5" t="s">
        <v>703</v>
      </c>
      <c r="DN169" s="5" t="s">
        <v>704</v>
      </c>
      <c r="DO169" s="5" t="s">
        <v>704</v>
      </c>
      <c r="DP169" s="5" t="s">
        <v>114</v>
      </c>
      <c r="DQ169" s="5" t="s">
        <v>524</v>
      </c>
      <c r="DR169" s="5" t="s">
        <v>387</v>
      </c>
      <c r="DS169" s="5" t="s">
        <v>705</v>
      </c>
      <c r="DU169" s="5" t="s">
        <v>15</v>
      </c>
      <c r="DV169" s="5" t="s">
        <v>452</v>
      </c>
      <c r="DW169" s="5" t="s">
        <v>382</v>
      </c>
      <c r="DZ169" s="5" t="s">
        <v>408</v>
      </c>
      <c r="EA169" s="5" t="s">
        <v>915</v>
      </c>
      <c r="EB169" s="5" t="s">
        <v>157</v>
      </c>
      <c r="EC169" s="5" t="s">
        <v>410</v>
      </c>
      <c r="ED169" s="5">
        <v>45292</v>
      </c>
      <c r="EF169" s="5" t="s">
        <v>916</v>
      </c>
    </row>
    <row r="170" spans="1:136" s="5" customFormat="1" x14ac:dyDescent="0.3">
      <c r="A170" s="9">
        <f t="shared" si="39"/>
        <v>169</v>
      </c>
      <c r="B170" s="5" t="s">
        <v>693</v>
      </c>
      <c r="C170" s="5" t="s">
        <v>203</v>
      </c>
      <c r="D170" s="5" t="s">
        <v>222</v>
      </c>
      <c r="E170" s="5" t="s">
        <v>166</v>
      </c>
      <c r="F170" s="20" t="str">
        <f t="shared" si="40"/>
        <v>Wall Furnace20.5 SEER2 Ductless Mini-Split Heat Pump (HSPF2 = 9.1)MFm</v>
      </c>
      <c r="G170" s="5">
        <f t="shared" si="35"/>
        <v>-311</v>
      </c>
      <c r="H170" s="5">
        <f t="shared" si="36"/>
        <v>53.8</v>
      </c>
      <c r="I170" s="5">
        <f t="shared" si="37"/>
        <v>15</v>
      </c>
      <c r="J170" s="132">
        <f t="shared" si="41"/>
        <v>2854.35</v>
      </c>
      <c r="K170" s="132">
        <f t="shared" si="38"/>
        <v>3354.63</v>
      </c>
      <c r="L170" s="15" t="s">
        <v>694</v>
      </c>
      <c r="M170" s="5" t="s">
        <v>157</v>
      </c>
      <c r="N170" s="5" t="s">
        <v>695</v>
      </c>
      <c r="O170" s="5" t="s">
        <v>912</v>
      </c>
      <c r="P170" s="5" t="s">
        <v>697</v>
      </c>
      <c r="R170" s="5" t="s">
        <v>913</v>
      </c>
      <c r="S170" s="5" t="s">
        <v>699</v>
      </c>
      <c r="T170" s="5" t="s">
        <v>699</v>
      </c>
      <c r="U170" s="5" t="s">
        <v>381</v>
      </c>
      <c r="V170" s="5" t="s">
        <v>382</v>
      </c>
      <c r="W170" s="5" t="s">
        <v>383</v>
      </c>
      <c r="X170" s="5" t="s">
        <v>166</v>
      </c>
      <c r="Y170" s="5" t="s">
        <v>384</v>
      </c>
      <c r="Z170" s="5" t="s">
        <v>125</v>
      </c>
      <c r="AA170" s="5" t="s">
        <v>512</v>
      </c>
      <c r="AB170" s="5" t="s">
        <v>386</v>
      </c>
      <c r="AC170" s="5" t="s">
        <v>387</v>
      </c>
      <c r="AD170" s="5" t="s">
        <v>387</v>
      </c>
      <c r="AE170" s="5" t="s">
        <v>820</v>
      </c>
      <c r="AF170" s="5" t="s">
        <v>914</v>
      </c>
      <c r="AG170" s="5" t="s">
        <v>203</v>
      </c>
      <c r="AH170" s="5" t="s">
        <v>516</v>
      </c>
      <c r="AI170" s="5" t="s">
        <v>387</v>
      </c>
      <c r="AJ170" s="5" t="s">
        <v>391</v>
      </c>
      <c r="AK170" s="5" t="s">
        <v>701</v>
      </c>
      <c r="AL170" s="5">
        <v>0</v>
      </c>
      <c r="AM170" s="5">
        <v>-311</v>
      </c>
      <c r="AN170" s="5">
        <v>53.8</v>
      </c>
      <c r="AO170" s="5">
        <v>0</v>
      </c>
      <c r="AP170" s="5">
        <v>0</v>
      </c>
      <c r="AQ170" s="5">
        <v>0</v>
      </c>
      <c r="AR170" s="5">
        <v>114.6</v>
      </c>
      <c r="AS170" s="5">
        <v>385.68</v>
      </c>
      <c r="AT170" s="5">
        <v>2854.35</v>
      </c>
      <c r="AU170" s="5">
        <v>1383.57</v>
      </c>
      <c r="AV170" s="5">
        <v>1971.06</v>
      </c>
      <c r="AW170" s="5">
        <v>0</v>
      </c>
      <c r="AX170" s="5">
        <v>0</v>
      </c>
      <c r="AY170" s="5">
        <v>0</v>
      </c>
      <c r="AZ170" s="5" t="s">
        <v>382</v>
      </c>
      <c r="BA170" s="5" t="s">
        <v>517</v>
      </c>
      <c r="BB170" s="5">
        <v>15</v>
      </c>
      <c r="BD170" s="5">
        <v>0</v>
      </c>
      <c r="BE170" s="5">
        <v>15</v>
      </c>
      <c r="BF170" s="5">
        <v>0</v>
      </c>
      <c r="BG170" s="5">
        <v>0</v>
      </c>
      <c r="BH170" s="5">
        <v>2010</v>
      </c>
      <c r="BI170" s="5">
        <v>293</v>
      </c>
      <c r="BJ170" s="5">
        <v>0</v>
      </c>
      <c r="BK170" s="5">
        <v>0</v>
      </c>
      <c r="BL170" s="5">
        <v>0</v>
      </c>
      <c r="BM170" s="5">
        <v>0</v>
      </c>
      <c r="BN170" s="5">
        <v>2320</v>
      </c>
      <c r="BO170" s="5">
        <v>239</v>
      </c>
      <c r="BP170" s="5" t="s">
        <v>395</v>
      </c>
      <c r="BQ170" s="5" t="s">
        <v>396</v>
      </c>
      <c r="BR170" s="5">
        <v>1</v>
      </c>
      <c r="BS170" s="5">
        <v>1</v>
      </c>
      <c r="BT170" s="5">
        <v>1</v>
      </c>
      <c r="BU170" s="5">
        <v>1</v>
      </c>
      <c r="BV170" s="5" t="s">
        <v>397</v>
      </c>
      <c r="BW170" s="5">
        <v>1</v>
      </c>
      <c r="BX170" s="5">
        <v>0</v>
      </c>
      <c r="BY170" s="5" t="s">
        <v>459</v>
      </c>
      <c r="BZ170" s="5" t="s">
        <v>399</v>
      </c>
      <c r="CA170" s="5">
        <v>0</v>
      </c>
      <c r="CB170" s="5">
        <v>685.92</v>
      </c>
      <c r="CC170" s="5">
        <v>0</v>
      </c>
      <c r="CD170" s="5">
        <v>0</v>
      </c>
      <c r="CF170" s="5">
        <v>0</v>
      </c>
      <c r="CL170" s="5" t="s">
        <v>389</v>
      </c>
      <c r="CM170" s="5" t="b">
        <v>0</v>
      </c>
      <c r="CN170" s="5" t="s">
        <v>400</v>
      </c>
      <c r="CO170" s="5" t="s">
        <v>401</v>
      </c>
      <c r="CP170" s="5">
        <v>0</v>
      </c>
      <c r="CQ170" s="5">
        <v>1033.48</v>
      </c>
      <c r="CR170" s="5">
        <v>3696.79</v>
      </c>
      <c r="CS170" s="5">
        <v>948.7</v>
      </c>
      <c r="CT170" s="5">
        <v>0.28000000000000003</v>
      </c>
      <c r="CU170" s="5">
        <v>1.0900000000000001</v>
      </c>
      <c r="CV170" s="5">
        <v>84.78</v>
      </c>
      <c r="CW170" s="5">
        <v>0</v>
      </c>
      <c r="CX170" s="5">
        <v>0</v>
      </c>
      <c r="CY170" s="5">
        <v>685.92</v>
      </c>
      <c r="DA170" s="5">
        <v>0</v>
      </c>
      <c r="DB170" s="5">
        <v>0</v>
      </c>
      <c r="DC170" s="5">
        <v>0</v>
      </c>
      <c r="DD170" s="5">
        <v>0</v>
      </c>
      <c r="DE170" s="5">
        <v>0</v>
      </c>
      <c r="DF170" s="5">
        <v>0</v>
      </c>
      <c r="DJ170" s="5" t="s">
        <v>521</v>
      </c>
      <c r="DK170" s="5" t="s">
        <v>702</v>
      </c>
      <c r="DL170" s="5" t="s">
        <v>702</v>
      </c>
      <c r="DM170" s="5" t="s">
        <v>703</v>
      </c>
      <c r="DN170" s="5" t="s">
        <v>704</v>
      </c>
      <c r="DO170" s="5" t="s">
        <v>704</v>
      </c>
      <c r="DP170" s="5" t="s">
        <v>114</v>
      </c>
      <c r="DQ170" s="5" t="s">
        <v>524</v>
      </c>
      <c r="DR170" s="5" t="s">
        <v>387</v>
      </c>
      <c r="DS170" s="5" t="s">
        <v>705</v>
      </c>
      <c r="DU170" s="5" t="s">
        <v>15</v>
      </c>
      <c r="DV170" s="5" t="s">
        <v>452</v>
      </c>
      <c r="DW170" s="5" t="s">
        <v>382</v>
      </c>
      <c r="DZ170" s="5" t="s">
        <v>408</v>
      </c>
      <c r="EA170" s="5" t="s">
        <v>915</v>
      </c>
      <c r="EB170" s="5" t="s">
        <v>157</v>
      </c>
      <c r="EC170" s="5" t="s">
        <v>410</v>
      </c>
      <c r="ED170" s="5">
        <v>45292</v>
      </c>
      <c r="EF170" s="5" t="s">
        <v>917</v>
      </c>
    </row>
    <row r="171" spans="1:136" s="5" customFormat="1" x14ac:dyDescent="0.3">
      <c r="A171" s="9">
        <f t="shared" si="39"/>
        <v>170</v>
      </c>
      <c r="B171" s="5" t="s">
        <v>693</v>
      </c>
      <c r="C171" s="5" t="s">
        <v>203</v>
      </c>
      <c r="D171" s="5" t="s">
        <v>222</v>
      </c>
      <c r="E171" s="5" t="s">
        <v>162</v>
      </c>
      <c r="F171" s="20" t="str">
        <f t="shared" si="40"/>
        <v>Wall Furnace20.5 SEER2 Ductless Mini-Split Heat Pump (HSPF2 = 9.1)SFm</v>
      </c>
      <c r="G171" s="5">
        <f t="shared" si="35"/>
        <v>-318</v>
      </c>
      <c r="H171" s="5">
        <f t="shared" si="36"/>
        <v>64.2</v>
      </c>
      <c r="I171" s="5">
        <f t="shared" si="37"/>
        <v>15</v>
      </c>
      <c r="J171" s="132">
        <f t="shared" si="41"/>
        <v>2854.35</v>
      </c>
      <c r="K171" s="132">
        <f t="shared" si="38"/>
        <v>3354.63</v>
      </c>
      <c r="L171" s="15" t="s">
        <v>694</v>
      </c>
      <c r="M171" s="5" t="s">
        <v>157</v>
      </c>
      <c r="N171" s="5" t="s">
        <v>695</v>
      </c>
      <c r="O171" s="5" t="s">
        <v>912</v>
      </c>
      <c r="P171" s="5" t="s">
        <v>709</v>
      </c>
      <c r="R171" s="5" t="s">
        <v>918</v>
      </c>
      <c r="S171" s="5" t="s">
        <v>699</v>
      </c>
      <c r="T171" s="5" t="s">
        <v>699</v>
      </c>
      <c r="U171" s="5" t="s">
        <v>381</v>
      </c>
      <c r="V171" s="5" t="s">
        <v>382</v>
      </c>
      <c r="W171" s="5" t="s">
        <v>383</v>
      </c>
      <c r="X171" s="5" t="s">
        <v>162</v>
      </c>
      <c r="Y171" s="5" t="s">
        <v>384</v>
      </c>
      <c r="Z171" s="5" t="s">
        <v>125</v>
      </c>
      <c r="AA171" s="5" t="s">
        <v>512</v>
      </c>
      <c r="AB171" s="5" t="s">
        <v>386</v>
      </c>
      <c r="AC171" s="5" t="s">
        <v>387</v>
      </c>
      <c r="AD171" s="5" t="s">
        <v>387</v>
      </c>
      <c r="AE171" s="5" t="s">
        <v>820</v>
      </c>
      <c r="AF171" s="5" t="s">
        <v>914</v>
      </c>
      <c r="AG171" s="5" t="s">
        <v>203</v>
      </c>
      <c r="AH171" s="5" t="s">
        <v>516</v>
      </c>
      <c r="AI171" s="5" t="s">
        <v>387</v>
      </c>
      <c r="AJ171" s="5" t="s">
        <v>391</v>
      </c>
      <c r="AK171" s="5" t="s">
        <v>701</v>
      </c>
      <c r="AL171" s="5">
        <v>0</v>
      </c>
      <c r="AM171" s="5">
        <v>-318</v>
      </c>
      <c r="AN171" s="5">
        <v>64.2</v>
      </c>
      <c r="AO171" s="5">
        <v>0</v>
      </c>
      <c r="AP171" s="5">
        <v>0</v>
      </c>
      <c r="AQ171" s="5">
        <v>0</v>
      </c>
      <c r="AR171" s="5">
        <v>114.6</v>
      </c>
      <c r="AS171" s="5">
        <v>385.68</v>
      </c>
      <c r="AT171" s="5">
        <v>2854.35</v>
      </c>
      <c r="AU171" s="5">
        <v>1383.57</v>
      </c>
      <c r="AV171" s="5">
        <v>1971.06</v>
      </c>
      <c r="AW171" s="5">
        <v>0</v>
      </c>
      <c r="AX171" s="5">
        <v>0</v>
      </c>
      <c r="AY171" s="5">
        <v>0</v>
      </c>
      <c r="AZ171" s="5" t="s">
        <v>382</v>
      </c>
      <c r="BA171" s="5" t="s">
        <v>517</v>
      </c>
      <c r="BB171" s="5">
        <v>15</v>
      </c>
      <c r="BD171" s="5">
        <v>0</v>
      </c>
      <c r="BE171" s="5">
        <v>15</v>
      </c>
      <c r="BF171" s="5">
        <v>0</v>
      </c>
      <c r="BG171" s="5">
        <v>0</v>
      </c>
      <c r="BH171" s="5">
        <v>1680</v>
      </c>
      <c r="BI171" s="5">
        <v>120</v>
      </c>
      <c r="BJ171" s="5">
        <v>0</v>
      </c>
      <c r="BK171" s="5">
        <v>0</v>
      </c>
      <c r="BL171" s="5">
        <v>0</v>
      </c>
      <c r="BM171" s="5">
        <v>0</v>
      </c>
      <c r="BN171" s="5">
        <v>2000</v>
      </c>
      <c r="BO171" s="5">
        <v>55.6</v>
      </c>
      <c r="BP171" s="5" t="s">
        <v>474</v>
      </c>
      <c r="BQ171" s="5" t="s">
        <v>396</v>
      </c>
      <c r="BR171" s="5">
        <v>1</v>
      </c>
      <c r="BS171" s="5">
        <v>1</v>
      </c>
      <c r="BT171" s="5">
        <v>1</v>
      </c>
      <c r="BU171" s="5">
        <v>1</v>
      </c>
      <c r="BV171" s="5" t="s">
        <v>397</v>
      </c>
      <c r="BW171" s="5">
        <v>1</v>
      </c>
      <c r="BX171" s="5">
        <v>0</v>
      </c>
      <c r="BY171" s="5" t="s">
        <v>459</v>
      </c>
      <c r="BZ171" s="5" t="s">
        <v>399</v>
      </c>
      <c r="CA171" s="5">
        <v>0</v>
      </c>
      <c r="CB171" s="5">
        <v>685.92</v>
      </c>
      <c r="CC171" s="5">
        <v>0</v>
      </c>
      <c r="CD171" s="5">
        <v>0</v>
      </c>
      <c r="CF171" s="5">
        <v>0</v>
      </c>
      <c r="CL171" s="5" t="s">
        <v>389</v>
      </c>
      <c r="CM171" s="5" t="b">
        <v>0</v>
      </c>
      <c r="CN171" s="5" t="s">
        <v>400</v>
      </c>
      <c r="CO171" s="5" t="s">
        <v>401</v>
      </c>
      <c r="CP171" s="5">
        <v>0</v>
      </c>
      <c r="CQ171" s="5">
        <v>1233.26</v>
      </c>
      <c r="CR171" s="5">
        <v>3702.7</v>
      </c>
      <c r="CS171" s="5">
        <v>954.61</v>
      </c>
      <c r="CT171" s="5">
        <v>0.33</v>
      </c>
      <c r="CU171" s="5">
        <v>1.29</v>
      </c>
      <c r="CV171" s="5">
        <v>278.64999999999998</v>
      </c>
      <c r="CW171" s="5">
        <v>0</v>
      </c>
      <c r="CX171" s="5">
        <v>0</v>
      </c>
      <c r="CY171" s="5">
        <v>685.92</v>
      </c>
      <c r="DA171" s="5">
        <v>0</v>
      </c>
      <c r="DB171" s="5">
        <v>0</v>
      </c>
      <c r="DC171" s="5">
        <v>0</v>
      </c>
      <c r="DD171" s="5">
        <v>0</v>
      </c>
      <c r="DE171" s="5">
        <v>0</v>
      </c>
      <c r="DF171" s="5">
        <v>0</v>
      </c>
      <c r="DJ171" s="5" t="s">
        <v>521</v>
      </c>
      <c r="DK171" s="5" t="s">
        <v>702</v>
      </c>
      <c r="DL171" s="5" t="s">
        <v>702</v>
      </c>
      <c r="DM171" s="5" t="s">
        <v>703</v>
      </c>
      <c r="DN171" s="5" t="s">
        <v>704</v>
      </c>
      <c r="DO171" s="5" t="s">
        <v>704</v>
      </c>
      <c r="DP171" s="5" t="s">
        <v>114</v>
      </c>
      <c r="DQ171" s="5" t="s">
        <v>524</v>
      </c>
      <c r="DR171" s="5" t="s">
        <v>387</v>
      </c>
      <c r="DS171" s="5" t="s">
        <v>705</v>
      </c>
      <c r="DU171" s="5" t="s">
        <v>15</v>
      </c>
      <c r="DV171" s="5" t="s">
        <v>452</v>
      </c>
      <c r="DW171" s="5" t="s">
        <v>382</v>
      </c>
      <c r="DZ171" s="5" t="s">
        <v>408</v>
      </c>
      <c r="EA171" s="5" t="s">
        <v>915</v>
      </c>
      <c r="EB171" s="5" t="s">
        <v>157</v>
      </c>
      <c r="EC171" s="5" t="s">
        <v>410</v>
      </c>
      <c r="ED171" s="5">
        <v>45292</v>
      </c>
      <c r="EF171" s="5" t="s">
        <v>919</v>
      </c>
    </row>
    <row r="172" spans="1:136" s="5" customFormat="1" x14ac:dyDescent="0.3">
      <c r="A172" s="9">
        <f t="shared" si="39"/>
        <v>171</v>
      </c>
      <c r="B172" s="5" t="s">
        <v>693</v>
      </c>
      <c r="C172" s="5" t="s">
        <v>203</v>
      </c>
      <c r="D172" s="5" t="s">
        <v>222</v>
      </c>
      <c r="E172" s="5" t="s">
        <v>162</v>
      </c>
      <c r="F172" s="20" t="str">
        <f t="shared" si="40"/>
        <v>Wall Furnace20.5 SEER2 Ductless Mini-Split Heat Pump (HSPF2 = 9.1)SFm</v>
      </c>
      <c r="G172" s="5">
        <f t="shared" si="35"/>
        <v>-318</v>
      </c>
      <c r="H172" s="5">
        <f t="shared" si="36"/>
        <v>64.2</v>
      </c>
      <c r="I172" s="5">
        <f t="shared" si="37"/>
        <v>15</v>
      </c>
      <c r="J172" s="132">
        <f t="shared" si="41"/>
        <v>2854.35</v>
      </c>
      <c r="K172" s="132">
        <f t="shared" si="38"/>
        <v>3354.63</v>
      </c>
      <c r="L172" s="15" t="s">
        <v>694</v>
      </c>
      <c r="M172" s="5" t="s">
        <v>157</v>
      </c>
      <c r="N172" s="5" t="s">
        <v>695</v>
      </c>
      <c r="O172" s="5" t="s">
        <v>912</v>
      </c>
      <c r="P172" s="5" t="s">
        <v>709</v>
      </c>
      <c r="R172" s="5" t="s">
        <v>918</v>
      </c>
      <c r="S172" s="5" t="s">
        <v>699</v>
      </c>
      <c r="T172" s="5" t="s">
        <v>699</v>
      </c>
      <c r="U172" s="5" t="s">
        <v>381</v>
      </c>
      <c r="V172" s="5" t="s">
        <v>382</v>
      </c>
      <c r="W172" s="5" t="s">
        <v>383</v>
      </c>
      <c r="X172" s="5" t="s">
        <v>162</v>
      </c>
      <c r="Y172" s="5" t="s">
        <v>384</v>
      </c>
      <c r="Z172" s="5" t="s">
        <v>125</v>
      </c>
      <c r="AA172" s="5" t="s">
        <v>512</v>
      </c>
      <c r="AB172" s="5" t="s">
        <v>386</v>
      </c>
      <c r="AC172" s="5" t="s">
        <v>387</v>
      </c>
      <c r="AD172" s="5" t="s">
        <v>387</v>
      </c>
      <c r="AE172" s="5" t="s">
        <v>820</v>
      </c>
      <c r="AF172" s="5" t="s">
        <v>914</v>
      </c>
      <c r="AG172" s="5" t="s">
        <v>203</v>
      </c>
      <c r="AH172" s="5" t="s">
        <v>516</v>
      </c>
      <c r="AI172" s="5" t="s">
        <v>387</v>
      </c>
      <c r="AJ172" s="5" t="s">
        <v>391</v>
      </c>
      <c r="AK172" s="5" t="s">
        <v>701</v>
      </c>
      <c r="AL172" s="5">
        <v>0</v>
      </c>
      <c r="AM172" s="5">
        <v>-318</v>
      </c>
      <c r="AN172" s="5">
        <v>64.2</v>
      </c>
      <c r="AO172" s="5">
        <v>0</v>
      </c>
      <c r="AP172" s="5">
        <v>0</v>
      </c>
      <c r="AQ172" s="5">
        <v>0</v>
      </c>
      <c r="AR172" s="5">
        <v>114.6</v>
      </c>
      <c r="AS172" s="5">
        <v>385.68</v>
      </c>
      <c r="AT172" s="5">
        <v>2854.35</v>
      </c>
      <c r="AU172" s="5">
        <v>1383.57</v>
      </c>
      <c r="AV172" s="5">
        <v>1971.06</v>
      </c>
      <c r="AW172" s="5">
        <v>0</v>
      </c>
      <c r="AX172" s="5">
        <v>0</v>
      </c>
      <c r="AY172" s="5">
        <v>0</v>
      </c>
      <c r="AZ172" s="5" t="s">
        <v>382</v>
      </c>
      <c r="BA172" s="5" t="s">
        <v>517</v>
      </c>
      <c r="BB172" s="5">
        <v>15</v>
      </c>
      <c r="BD172" s="5">
        <v>0</v>
      </c>
      <c r="BE172" s="5">
        <v>15</v>
      </c>
      <c r="BF172" s="5">
        <v>0</v>
      </c>
      <c r="BG172" s="5">
        <v>0</v>
      </c>
      <c r="BH172" s="5">
        <v>1680</v>
      </c>
      <c r="BI172" s="5">
        <v>120</v>
      </c>
      <c r="BJ172" s="5">
        <v>0</v>
      </c>
      <c r="BK172" s="5">
        <v>0</v>
      </c>
      <c r="BL172" s="5">
        <v>0</v>
      </c>
      <c r="BM172" s="5">
        <v>0</v>
      </c>
      <c r="BN172" s="5">
        <v>2000</v>
      </c>
      <c r="BO172" s="5">
        <v>55.6</v>
      </c>
      <c r="BP172" s="5" t="s">
        <v>395</v>
      </c>
      <c r="BQ172" s="5" t="s">
        <v>396</v>
      </c>
      <c r="BR172" s="5">
        <v>1</v>
      </c>
      <c r="BS172" s="5">
        <v>1</v>
      </c>
      <c r="BT172" s="5">
        <v>1</v>
      </c>
      <c r="BU172" s="5">
        <v>1</v>
      </c>
      <c r="BV172" s="5" t="s">
        <v>397</v>
      </c>
      <c r="BW172" s="5">
        <v>1</v>
      </c>
      <c r="BX172" s="5">
        <v>0</v>
      </c>
      <c r="BY172" s="5" t="s">
        <v>459</v>
      </c>
      <c r="BZ172" s="5" t="s">
        <v>399</v>
      </c>
      <c r="CA172" s="5">
        <v>0</v>
      </c>
      <c r="CB172" s="5">
        <v>685.92</v>
      </c>
      <c r="CC172" s="5">
        <v>0</v>
      </c>
      <c r="CD172" s="5">
        <v>0</v>
      </c>
      <c r="CF172" s="5">
        <v>0</v>
      </c>
      <c r="CL172" s="5" t="s">
        <v>389</v>
      </c>
      <c r="CM172" s="5" t="b">
        <v>0</v>
      </c>
      <c r="CN172" s="5" t="s">
        <v>400</v>
      </c>
      <c r="CO172" s="5" t="s">
        <v>401</v>
      </c>
      <c r="CP172" s="5">
        <v>0</v>
      </c>
      <c r="CQ172" s="5">
        <v>1233.26</v>
      </c>
      <c r="CR172" s="5">
        <v>3702.7</v>
      </c>
      <c r="CS172" s="5">
        <v>954.61</v>
      </c>
      <c r="CT172" s="5">
        <v>0.33</v>
      </c>
      <c r="CU172" s="5">
        <v>1.29</v>
      </c>
      <c r="CV172" s="5">
        <v>278.64999999999998</v>
      </c>
      <c r="CW172" s="5">
        <v>0</v>
      </c>
      <c r="CX172" s="5">
        <v>0</v>
      </c>
      <c r="CY172" s="5">
        <v>685.92</v>
      </c>
      <c r="DA172" s="5">
        <v>0</v>
      </c>
      <c r="DB172" s="5">
        <v>0</v>
      </c>
      <c r="DC172" s="5">
        <v>0</v>
      </c>
      <c r="DD172" s="5">
        <v>0</v>
      </c>
      <c r="DE172" s="5">
        <v>0</v>
      </c>
      <c r="DF172" s="5">
        <v>0</v>
      </c>
      <c r="DJ172" s="5" t="s">
        <v>521</v>
      </c>
      <c r="DK172" s="5" t="s">
        <v>702</v>
      </c>
      <c r="DL172" s="5" t="s">
        <v>702</v>
      </c>
      <c r="DM172" s="5" t="s">
        <v>703</v>
      </c>
      <c r="DN172" s="5" t="s">
        <v>704</v>
      </c>
      <c r="DO172" s="5" t="s">
        <v>704</v>
      </c>
      <c r="DP172" s="5" t="s">
        <v>114</v>
      </c>
      <c r="DQ172" s="5" t="s">
        <v>524</v>
      </c>
      <c r="DR172" s="5" t="s">
        <v>387</v>
      </c>
      <c r="DS172" s="5" t="s">
        <v>705</v>
      </c>
      <c r="DU172" s="5" t="s">
        <v>15</v>
      </c>
      <c r="DV172" s="5" t="s">
        <v>452</v>
      </c>
      <c r="DW172" s="5" t="s">
        <v>382</v>
      </c>
      <c r="DZ172" s="5" t="s">
        <v>408</v>
      </c>
      <c r="EA172" s="5" t="s">
        <v>915</v>
      </c>
      <c r="EB172" s="5" t="s">
        <v>157</v>
      </c>
      <c r="EC172" s="5" t="s">
        <v>410</v>
      </c>
      <c r="ED172" s="5">
        <v>45292</v>
      </c>
      <c r="EF172" s="5" t="s">
        <v>920</v>
      </c>
    </row>
    <row r="173" spans="1:136" s="5" customFormat="1" x14ac:dyDescent="0.3">
      <c r="A173" s="9">
        <f t="shared" si="39"/>
        <v>172</v>
      </c>
      <c r="B173" s="5" t="s">
        <v>693</v>
      </c>
      <c r="C173" s="5" t="s">
        <v>205</v>
      </c>
      <c r="D173" s="5" t="s">
        <v>222</v>
      </c>
      <c r="E173" s="5" t="s">
        <v>166</v>
      </c>
      <c r="F173" s="20" t="str">
        <f t="shared" si="40"/>
        <v>Wall Furnace and Window AC20.5 SEER2 Ductless Mini-Split Heat Pump (HSPF2 = 9.1)MFm</v>
      </c>
      <c r="G173" s="5">
        <f t="shared" si="35"/>
        <v>20.8</v>
      </c>
      <c r="H173" s="5">
        <f t="shared" si="36"/>
        <v>48.2</v>
      </c>
      <c r="I173" s="5">
        <f t="shared" si="37"/>
        <v>15</v>
      </c>
      <c r="J173" s="132">
        <f t="shared" si="41"/>
        <v>2134.56</v>
      </c>
      <c r="K173" s="132">
        <f t="shared" si="38"/>
        <v>3354.63</v>
      </c>
      <c r="L173" s="15" t="s">
        <v>694</v>
      </c>
      <c r="M173" s="5" t="s">
        <v>157</v>
      </c>
      <c r="N173" s="5" t="s">
        <v>695</v>
      </c>
      <c r="O173" s="5" t="s">
        <v>921</v>
      </c>
      <c r="P173" s="5" t="s">
        <v>713</v>
      </c>
      <c r="R173" s="5" t="s">
        <v>922</v>
      </c>
      <c r="S173" s="5" t="s">
        <v>715</v>
      </c>
      <c r="T173" s="5" t="s">
        <v>716</v>
      </c>
      <c r="U173" s="5" t="s">
        <v>381</v>
      </c>
      <c r="V173" s="5" t="s">
        <v>382</v>
      </c>
      <c r="W173" s="5" t="s">
        <v>383</v>
      </c>
      <c r="X173" s="5" t="s">
        <v>166</v>
      </c>
      <c r="Y173" s="5" t="s">
        <v>384</v>
      </c>
      <c r="Z173" s="5" t="s">
        <v>125</v>
      </c>
      <c r="AA173" s="5" t="s">
        <v>512</v>
      </c>
      <c r="AB173" s="5" t="s">
        <v>386</v>
      </c>
      <c r="AC173" s="5" t="s">
        <v>387</v>
      </c>
      <c r="AD173" s="5" t="s">
        <v>387</v>
      </c>
      <c r="AE173" s="5" t="s">
        <v>820</v>
      </c>
      <c r="AF173" s="5" t="s">
        <v>914</v>
      </c>
      <c r="AG173" s="5" t="s">
        <v>717</v>
      </c>
      <c r="AH173" s="5" t="s">
        <v>516</v>
      </c>
      <c r="AI173" s="5" t="s">
        <v>387</v>
      </c>
      <c r="AJ173" s="5" t="s">
        <v>391</v>
      </c>
      <c r="AK173" s="5" t="s">
        <v>701</v>
      </c>
      <c r="AL173" s="5">
        <v>0</v>
      </c>
      <c r="AM173" s="5">
        <v>20.8</v>
      </c>
      <c r="AN173" s="5">
        <v>48.2</v>
      </c>
      <c r="AO173" s="5">
        <v>0</v>
      </c>
      <c r="AP173" s="5">
        <v>0</v>
      </c>
      <c r="AQ173" s="5">
        <v>0</v>
      </c>
      <c r="AR173" s="5">
        <v>298.41000000000003</v>
      </c>
      <c r="AS173" s="5">
        <v>921.66</v>
      </c>
      <c r="AT173" s="5">
        <v>2134.56</v>
      </c>
      <c r="AU173" s="5">
        <v>1383.57</v>
      </c>
      <c r="AV173" s="5">
        <v>1971.06</v>
      </c>
      <c r="AW173" s="5">
        <v>0</v>
      </c>
      <c r="AX173" s="5">
        <v>0</v>
      </c>
      <c r="AY173" s="5">
        <v>0</v>
      </c>
      <c r="AZ173" s="5" t="s">
        <v>382</v>
      </c>
      <c r="BA173" s="5" t="s">
        <v>517</v>
      </c>
      <c r="BB173" s="5">
        <v>15</v>
      </c>
      <c r="BD173" s="5">
        <v>0</v>
      </c>
      <c r="BE173" s="5">
        <v>15</v>
      </c>
      <c r="BF173" s="5">
        <v>0</v>
      </c>
      <c r="BG173" s="5">
        <v>0</v>
      </c>
      <c r="BH173" s="5">
        <v>2340</v>
      </c>
      <c r="BI173" s="5">
        <v>287</v>
      </c>
      <c r="BJ173" s="5">
        <v>0</v>
      </c>
      <c r="BK173" s="5">
        <v>0</v>
      </c>
      <c r="BL173" s="5">
        <v>0</v>
      </c>
      <c r="BM173" s="5">
        <v>0</v>
      </c>
      <c r="BN173" s="5">
        <v>2320</v>
      </c>
      <c r="BO173" s="5">
        <v>239</v>
      </c>
      <c r="BP173" s="5" t="s">
        <v>474</v>
      </c>
      <c r="BQ173" s="5" t="s">
        <v>396</v>
      </c>
      <c r="BR173" s="5">
        <v>1</v>
      </c>
      <c r="BS173" s="5">
        <v>1</v>
      </c>
      <c r="BT173" s="5">
        <v>1</v>
      </c>
      <c r="BU173" s="5">
        <v>1</v>
      </c>
      <c r="BV173" s="5" t="s">
        <v>397</v>
      </c>
      <c r="BW173" s="5">
        <v>1</v>
      </c>
      <c r="BX173" s="5">
        <v>0</v>
      </c>
      <c r="BY173" s="5" t="s">
        <v>459</v>
      </c>
      <c r="BZ173" s="5" t="s">
        <v>399</v>
      </c>
      <c r="CA173" s="5">
        <v>0</v>
      </c>
      <c r="CB173" s="5">
        <v>470.37</v>
      </c>
      <c r="CC173" s="5">
        <v>0</v>
      </c>
      <c r="CD173" s="5">
        <v>0</v>
      </c>
      <c r="CF173" s="5">
        <v>0</v>
      </c>
      <c r="CL173" s="5" t="s">
        <v>389</v>
      </c>
      <c r="CM173" s="5" t="b">
        <v>0</v>
      </c>
      <c r="CN173" s="5" t="s">
        <v>400</v>
      </c>
      <c r="CO173" s="5" t="s">
        <v>401</v>
      </c>
      <c r="CP173" s="5">
        <v>17.57</v>
      </c>
      <c r="CQ173" s="5">
        <v>925.91</v>
      </c>
      <c r="CR173" s="5">
        <v>2525.4699999999998</v>
      </c>
      <c r="CS173" s="5">
        <v>470.37</v>
      </c>
      <c r="CT173" s="5">
        <v>0.37</v>
      </c>
      <c r="CU173" s="5">
        <v>2.0099999999999998</v>
      </c>
      <c r="CV173" s="5">
        <v>473.11</v>
      </c>
      <c r="CW173" s="5">
        <v>0</v>
      </c>
      <c r="CX173" s="5">
        <v>0</v>
      </c>
      <c r="CY173" s="5">
        <v>470.37</v>
      </c>
      <c r="DA173" s="5">
        <v>0</v>
      </c>
      <c r="DB173" s="5">
        <v>0</v>
      </c>
      <c r="DC173" s="5">
        <v>0</v>
      </c>
      <c r="DD173" s="5">
        <v>0</v>
      </c>
      <c r="DE173" s="5">
        <v>0</v>
      </c>
      <c r="DF173" s="5">
        <v>0</v>
      </c>
      <c r="DJ173" s="5" t="s">
        <v>521</v>
      </c>
      <c r="DK173" s="5" t="s">
        <v>702</v>
      </c>
      <c r="DL173" s="5" t="s">
        <v>702</v>
      </c>
      <c r="DM173" s="5" t="s">
        <v>703</v>
      </c>
      <c r="DN173" s="5" t="s">
        <v>704</v>
      </c>
      <c r="DO173" s="5" t="s">
        <v>704</v>
      </c>
      <c r="DP173" s="5" t="s">
        <v>114</v>
      </c>
      <c r="DQ173" s="5" t="s">
        <v>524</v>
      </c>
      <c r="DR173" s="5" t="s">
        <v>387</v>
      </c>
      <c r="DS173" s="5" t="s">
        <v>705</v>
      </c>
      <c r="DU173" s="5" t="s">
        <v>15</v>
      </c>
      <c r="DV173" s="5" t="s">
        <v>452</v>
      </c>
      <c r="DW173" s="5" t="s">
        <v>382</v>
      </c>
      <c r="DZ173" s="5" t="s">
        <v>408</v>
      </c>
      <c r="EA173" s="5" t="s">
        <v>923</v>
      </c>
      <c r="EB173" s="5" t="s">
        <v>157</v>
      </c>
      <c r="EC173" s="5" t="s">
        <v>410</v>
      </c>
      <c r="ED173" s="5">
        <v>45292</v>
      </c>
      <c r="EF173" s="5" t="s">
        <v>924</v>
      </c>
    </row>
    <row r="174" spans="1:136" s="5" customFormat="1" x14ac:dyDescent="0.3">
      <c r="A174" s="9">
        <f t="shared" si="39"/>
        <v>173</v>
      </c>
      <c r="B174" s="5" t="s">
        <v>693</v>
      </c>
      <c r="C174" s="5" t="s">
        <v>205</v>
      </c>
      <c r="D174" s="5" t="s">
        <v>222</v>
      </c>
      <c r="E174" s="5" t="s">
        <v>166</v>
      </c>
      <c r="F174" s="20" t="str">
        <f t="shared" si="40"/>
        <v>Wall Furnace and Window AC20.5 SEER2 Ductless Mini-Split Heat Pump (HSPF2 = 9.1)MFm</v>
      </c>
      <c r="G174" s="5">
        <f t="shared" si="35"/>
        <v>20.8</v>
      </c>
      <c r="H174" s="5">
        <f t="shared" si="36"/>
        <v>48.2</v>
      </c>
      <c r="I174" s="5">
        <f t="shared" si="37"/>
        <v>15</v>
      </c>
      <c r="J174" s="132">
        <f t="shared" si="41"/>
        <v>2134.56</v>
      </c>
      <c r="K174" s="132">
        <f t="shared" si="38"/>
        <v>3354.63</v>
      </c>
      <c r="L174" s="15" t="s">
        <v>694</v>
      </c>
      <c r="M174" s="5" t="s">
        <v>157</v>
      </c>
      <c r="N174" s="5" t="s">
        <v>695</v>
      </c>
      <c r="O174" s="5" t="s">
        <v>921</v>
      </c>
      <c r="P174" s="5" t="s">
        <v>713</v>
      </c>
      <c r="R174" s="5" t="s">
        <v>922</v>
      </c>
      <c r="S174" s="5" t="s">
        <v>715</v>
      </c>
      <c r="T174" s="5" t="s">
        <v>716</v>
      </c>
      <c r="U174" s="5" t="s">
        <v>381</v>
      </c>
      <c r="V174" s="5" t="s">
        <v>382</v>
      </c>
      <c r="W174" s="5" t="s">
        <v>383</v>
      </c>
      <c r="X174" s="5" t="s">
        <v>166</v>
      </c>
      <c r="Y174" s="5" t="s">
        <v>384</v>
      </c>
      <c r="Z174" s="5" t="s">
        <v>125</v>
      </c>
      <c r="AA174" s="5" t="s">
        <v>512</v>
      </c>
      <c r="AB174" s="5" t="s">
        <v>386</v>
      </c>
      <c r="AC174" s="5" t="s">
        <v>387</v>
      </c>
      <c r="AD174" s="5" t="s">
        <v>387</v>
      </c>
      <c r="AE174" s="5" t="s">
        <v>820</v>
      </c>
      <c r="AF174" s="5" t="s">
        <v>914</v>
      </c>
      <c r="AG174" s="5" t="s">
        <v>717</v>
      </c>
      <c r="AH174" s="5" t="s">
        <v>516</v>
      </c>
      <c r="AI174" s="5" t="s">
        <v>387</v>
      </c>
      <c r="AJ174" s="5" t="s">
        <v>391</v>
      </c>
      <c r="AK174" s="5" t="s">
        <v>701</v>
      </c>
      <c r="AL174" s="5">
        <v>0</v>
      </c>
      <c r="AM174" s="5">
        <v>20.8</v>
      </c>
      <c r="AN174" s="5">
        <v>48.2</v>
      </c>
      <c r="AO174" s="5">
        <v>0</v>
      </c>
      <c r="AP174" s="5">
        <v>0</v>
      </c>
      <c r="AQ174" s="5">
        <v>0</v>
      </c>
      <c r="AR174" s="5">
        <v>298.41000000000003</v>
      </c>
      <c r="AS174" s="5">
        <v>921.66</v>
      </c>
      <c r="AT174" s="5">
        <v>2134.56</v>
      </c>
      <c r="AU174" s="5">
        <v>1383.57</v>
      </c>
      <c r="AV174" s="5">
        <v>1971.06</v>
      </c>
      <c r="AW174" s="5">
        <v>0</v>
      </c>
      <c r="AX174" s="5">
        <v>0</v>
      </c>
      <c r="AY174" s="5">
        <v>0</v>
      </c>
      <c r="AZ174" s="5" t="s">
        <v>382</v>
      </c>
      <c r="BA174" s="5" t="s">
        <v>517</v>
      </c>
      <c r="BB174" s="5">
        <v>15</v>
      </c>
      <c r="BD174" s="5">
        <v>0</v>
      </c>
      <c r="BE174" s="5">
        <v>15</v>
      </c>
      <c r="BF174" s="5">
        <v>0</v>
      </c>
      <c r="BG174" s="5">
        <v>0</v>
      </c>
      <c r="BH174" s="5">
        <v>2340</v>
      </c>
      <c r="BI174" s="5">
        <v>287</v>
      </c>
      <c r="BJ174" s="5">
        <v>0</v>
      </c>
      <c r="BK174" s="5">
        <v>0</v>
      </c>
      <c r="BL174" s="5">
        <v>0</v>
      </c>
      <c r="BM174" s="5">
        <v>0</v>
      </c>
      <c r="BN174" s="5">
        <v>2320</v>
      </c>
      <c r="BO174" s="5">
        <v>239</v>
      </c>
      <c r="BP174" s="5" t="s">
        <v>395</v>
      </c>
      <c r="BQ174" s="5" t="s">
        <v>396</v>
      </c>
      <c r="BR174" s="5">
        <v>1</v>
      </c>
      <c r="BS174" s="5">
        <v>1</v>
      </c>
      <c r="BT174" s="5">
        <v>1</v>
      </c>
      <c r="BU174" s="5">
        <v>1</v>
      </c>
      <c r="BV174" s="5" t="s">
        <v>397</v>
      </c>
      <c r="BW174" s="5">
        <v>1</v>
      </c>
      <c r="BX174" s="5">
        <v>0</v>
      </c>
      <c r="BY174" s="5" t="s">
        <v>459</v>
      </c>
      <c r="BZ174" s="5" t="s">
        <v>399</v>
      </c>
      <c r="CA174" s="5">
        <v>0</v>
      </c>
      <c r="CB174" s="5">
        <v>470.37</v>
      </c>
      <c r="CC174" s="5">
        <v>0</v>
      </c>
      <c r="CD174" s="5">
        <v>0</v>
      </c>
      <c r="CF174" s="5">
        <v>0</v>
      </c>
      <c r="CL174" s="5" t="s">
        <v>389</v>
      </c>
      <c r="CM174" s="5" t="b">
        <v>0</v>
      </c>
      <c r="CN174" s="5" t="s">
        <v>400</v>
      </c>
      <c r="CO174" s="5" t="s">
        <v>401</v>
      </c>
      <c r="CP174" s="5">
        <v>17.57</v>
      </c>
      <c r="CQ174" s="5">
        <v>925.91</v>
      </c>
      <c r="CR174" s="5">
        <v>2525.4699999999998</v>
      </c>
      <c r="CS174" s="5">
        <v>470.37</v>
      </c>
      <c r="CT174" s="5">
        <v>0.37</v>
      </c>
      <c r="CU174" s="5">
        <v>2.0099999999999998</v>
      </c>
      <c r="CV174" s="5">
        <v>473.11</v>
      </c>
      <c r="CW174" s="5">
        <v>0</v>
      </c>
      <c r="CX174" s="5">
        <v>0</v>
      </c>
      <c r="CY174" s="5">
        <v>470.37</v>
      </c>
      <c r="DA174" s="5">
        <v>0</v>
      </c>
      <c r="DB174" s="5">
        <v>0</v>
      </c>
      <c r="DC174" s="5">
        <v>0</v>
      </c>
      <c r="DD174" s="5">
        <v>0</v>
      </c>
      <c r="DE174" s="5">
        <v>0</v>
      </c>
      <c r="DF174" s="5">
        <v>0</v>
      </c>
      <c r="DJ174" s="5" t="s">
        <v>521</v>
      </c>
      <c r="DK174" s="5" t="s">
        <v>702</v>
      </c>
      <c r="DL174" s="5" t="s">
        <v>702</v>
      </c>
      <c r="DM174" s="5" t="s">
        <v>703</v>
      </c>
      <c r="DN174" s="5" t="s">
        <v>704</v>
      </c>
      <c r="DO174" s="5" t="s">
        <v>704</v>
      </c>
      <c r="DP174" s="5" t="s">
        <v>114</v>
      </c>
      <c r="DQ174" s="5" t="s">
        <v>524</v>
      </c>
      <c r="DR174" s="5" t="s">
        <v>387</v>
      </c>
      <c r="DS174" s="5" t="s">
        <v>705</v>
      </c>
      <c r="DU174" s="5" t="s">
        <v>15</v>
      </c>
      <c r="DV174" s="5" t="s">
        <v>452</v>
      </c>
      <c r="DW174" s="5" t="s">
        <v>382</v>
      </c>
      <c r="DZ174" s="5" t="s">
        <v>408</v>
      </c>
      <c r="EA174" s="5" t="s">
        <v>923</v>
      </c>
      <c r="EB174" s="5" t="s">
        <v>157</v>
      </c>
      <c r="EC174" s="5" t="s">
        <v>410</v>
      </c>
      <c r="ED174" s="5">
        <v>45292</v>
      </c>
      <c r="EF174" s="5" t="s">
        <v>925</v>
      </c>
    </row>
    <row r="175" spans="1:136" s="5" customFormat="1" x14ac:dyDescent="0.3">
      <c r="A175" s="9">
        <f t="shared" si="39"/>
        <v>174</v>
      </c>
      <c r="B175" s="5" t="s">
        <v>693</v>
      </c>
      <c r="C175" s="5" t="s">
        <v>205</v>
      </c>
      <c r="D175" s="5" t="s">
        <v>222</v>
      </c>
      <c r="E175" s="5" t="s">
        <v>162</v>
      </c>
      <c r="F175" s="20" t="str">
        <f t="shared" si="40"/>
        <v>Wall Furnace and Window AC20.5 SEER2 Ductless Mini-Split Heat Pump (HSPF2 = 9.1)SFm</v>
      </c>
      <c r="G175" s="5">
        <f t="shared" si="35"/>
        <v>-91.1</v>
      </c>
      <c r="H175" s="5">
        <f t="shared" si="36"/>
        <v>64.3</v>
      </c>
      <c r="I175" s="5">
        <f t="shared" si="37"/>
        <v>15</v>
      </c>
      <c r="J175" s="132">
        <f t="shared" si="41"/>
        <v>2134.56</v>
      </c>
      <c r="K175" s="132">
        <f t="shared" si="38"/>
        <v>3354.63</v>
      </c>
      <c r="L175" s="15" t="s">
        <v>694</v>
      </c>
      <c r="M175" s="5" t="s">
        <v>157</v>
      </c>
      <c r="N175" s="5" t="s">
        <v>695</v>
      </c>
      <c r="O175" s="5" t="s">
        <v>921</v>
      </c>
      <c r="P175" s="5" t="s">
        <v>721</v>
      </c>
      <c r="R175" s="5" t="s">
        <v>926</v>
      </c>
      <c r="S175" s="5" t="s">
        <v>715</v>
      </c>
      <c r="T175" s="5" t="s">
        <v>716</v>
      </c>
      <c r="U175" s="5" t="s">
        <v>381</v>
      </c>
      <c r="V175" s="5" t="s">
        <v>382</v>
      </c>
      <c r="W175" s="5" t="s">
        <v>383</v>
      </c>
      <c r="X175" s="5" t="s">
        <v>162</v>
      </c>
      <c r="Y175" s="5" t="s">
        <v>384</v>
      </c>
      <c r="Z175" s="5" t="s">
        <v>125</v>
      </c>
      <c r="AA175" s="5" t="s">
        <v>512</v>
      </c>
      <c r="AB175" s="5" t="s">
        <v>386</v>
      </c>
      <c r="AC175" s="5" t="s">
        <v>387</v>
      </c>
      <c r="AD175" s="5" t="s">
        <v>387</v>
      </c>
      <c r="AE175" s="5" t="s">
        <v>820</v>
      </c>
      <c r="AF175" s="5" t="s">
        <v>914</v>
      </c>
      <c r="AG175" s="5" t="s">
        <v>717</v>
      </c>
      <c r="AH175" s="5" t="s">
        <v>516</v>
      </c>
      <c r="AI175" s="5" t="s">
        <v>387</v>
      </c>
      <c r="AJ175" s="5" t="s">
        <v>391</v>
      </c>
      <c r="AK175" s="5" t="s">
        <v>701</v>
      </c>
      <c r="AL175" s="5">
        <v>0</v>
      </c>
      <c r="AM175" s="5">
        <v>-91.1</v>
      </c>
      <c r="AN175" s="5">
        <v>64.3</v>
      </c>
      <c r="AO175" s="5">
        <v>0</v>
      </c>
      <c r="AP175" s="5">
        <v>0</v>
      </c>
      <c r="AQ175" s="5">
        <v>0</v>
      </c>
      <c r="AR175" s="5">
        <v>298.41000000000003</v>
      </c>
      <c r="AS175" s="5">
        <v>921.66</v>
      </c>
      <c r="AT175" s="5">
        <v>2134.56</v>
      </c>
      <c r="AU175" s="5">
        <v>1383.57</v>
      </c>
      <c r="AV175" s="5">
        <v>1971.06</v>
      </c>
      <c r="AW175" s="5">
        <v>0</v>
      </c>
      <c r="AX175" s="5">
        <v>0</v>
      </c>
      <c r="AY175" s="5">
        <v>0</v>
      </c>
      <c r="AZ175" s="5" t="s">
        <v>382</v>
      </c>
      <c r="BA175" s="5" t="s">
        <v>517</v>
      </c>
      <c r="BB175" s="5">
        <v>15</v>
      </c>
      <c r="BD175" s="5">
        <v>0</v>
      </c>
      <c r="BE175" s="5">
        <v>15</v>
      </c>
      <c r="BF175" s="5">
        <v>0</v>
      </c>
      <c r="BG175" s="5">
        <v>0</v>
      </c>
      <c r="BH175" s="5">
        <v>1910</v>
      </c>
      <c r="BI175" s="5">
        <v>120</v>
      </c>
      <c r="BJ175" s="5">
        <v>0</v>
      </c>
      <c r="BK175" s="5">
        <v>0</v>
      </c>
      <c r="BL175" s="5">
        <v>0</v>
      </c>
      <c r="BM175" s="5">
        <v>0</v>
      </c>
      <c r="BN175" s="5">
        <v>2000</v>
      </c>
      <c r="BO175" s="5">
        <v>55.6</v>
      </c>
      <c r="BP175" s="5" t="s">
        <v>474</v>
      </c>
      <c r="BQ175" s="5" t="s">
        <v>396</v>
      </c>
      <c r="BR175" s="5">
        <v>1</v>
      </c>
      <c r="BS175" s="5">
        <v>1</v>
      </c>
      <c r="BT175" s="5">
        <v>1</v>
      </c>
      <c r="BU175" s="5">
        <v>1</v>
      </c>
      <c r="BV175" s="5" t="s">
        <v>397</v>
      </c>
      <c r="BW175" s="5">
        <v>1</v>
      </c>
      <c r="BX175" s="5">
        <v>0</v>
      </c>
      <c r="BY175" s="5" t="s">
        <v>459</v>
      </c>
      <c r="BZ175" s="5" t="s">
        <v>399</v>
      </c>
      <c r="CA175" s="5">
        <v>0</v>
      </c>
      <c r="CB175" s="5">
        <v>470.37</v>
      </c>
      <c r="CC175" s="5">
        <v>0</v>
      </c>
      <c r="CD175" s="5">
        <v>0</v>
      </c>
      <c r="CF175" s="5">
        <v>0</v>
      </c>
      <c r="CL175" s="5" t="s">
        <v>389</v>
      </c>
      <c r="CM175" s="5" t="b">
        <v>0</v>
      </c>
      <c r="CN175" s="5" t="s">
        <v>400</v>
      </c>
      <c r="CO175" s="5" t="s">
        <v>401</v>
      </c>
      <c r="CP175" s="5">
        <v>0</v>
      </c>
      <c r="CQ175" s="5">
        <v>1235.18</v>
      </c>
      <c r="CR175" s="5">
        <v>2602.44</v>
      </c>
      <c r="CS175" s="5">
        <v>547.34</v>
      </c>
      <c r="CT175" s="5">
        <v>0.47</v>
      </c>
      <c r="CU175" s="5">
        <v>2.2599999999999998</v>
      </c>
      <c r="CV175" s="5">
        <v>687.84</v>
      </c>
      <c r="CW175" s="5">
        <v>0</v>
      </c>
      <c r="CX175" s="5">
        <v>0</v>
      </c>
      <c r="CY175" s="5">
        <v>470.37</v>
      </c>
      <c r="DA175" s="5">
        <v>0</v>
      </c>
      <c r="DB175" s="5">
        <v>0</v>
      </c>
      <c r="DC175" s="5">
        <v>0</v>
      </c>
      <c r="DD175" s="5">
        <v>0</v>
      </c>
      <c r="DE175" s="5">
        <v>0</v>
      </c>
      <c r="DF175" s="5">
        <v>0</v>
      </c>
      <c r="DJ175" s="5" t="s">
        <v>521</v>
      </c>
      <c r="DK175" s="5" t="s">
        <v>702</v>
      </c>
      <c r="DL175" s="5" t="s">
        <v>702</v>
      </c>
      <c r="DM175" s="5" t="s">
        <v>703</v>
      </c>
      <c r="DN175" s="5" t="s">
        <v>704</v>
      </c>
      <c r="DO175" s="5" t="s">
        <v>704</v>
      </c>
      <c r="DP175" s="5" t="s">
        <v>114</v>
      </c>
      <c r="DQ175" s="5" t="s">
        <v>524</v>
      </c>
      <c r="DR175" s="5" t="s">
        <v>387</v>
      </c>
      <c r="DS175" s="5" t="s">
        <v>705</v>
      </c>
      <c r="DU175" s="5" t="s">
        <v>15</v>
      </c>
      <c r="DV175" s="5" t="s">
        <v>452</v>
      </c>
      <c r="DW175" s="5" t="s">
        <v>382</v>
      </c>
      <c r="DZ175" s="5" t="s">
        <v>408</v>
      </c>
      <c r="EA175" s="5" t="s">
        <v>923</v>
      </c>
      <c r="EB175" s="5" t="s">
        <v>157</v>
      </c>
      <c r="EC175" s="5" t="s">
        <v>410</v>
      </c>
      <c r="ED175" s="5">
        <v>45292</v>
      </c>
      <c r="EF175" s="5" t="s">
        <v>927</v>
      </c>
    </row>
    <row r="176" spans="1:136" s="5" customFormat="1" x14ac:dyDescent="0.3">
      <c r="A176" s="9">
        <f t="shared" si="39"/>
        <v>175</v>
      </c>
      <c r="B176" s="5" t="s">
        <v>693</v>
      </c>
      <c r="C176" s="5" t="s">
        <v>205</v>
      </c>
      <c r="D176" s="5" t="s">
        <v>222</v>
      </c>
      <c r="E176" s="5" t="s">
        <v>162</v>
      </c>
      <c r="F176" s="20" t="str">
        <f t="shared" si="40"/>
        <v>Wall Furnace and Window AC20.5 SEER2 Ductless Mini-Split Heat Pump (HSPF2 = 9.1)SFm</v>
      </c>
      <c r="G176" s="5">
        <f t="shared" si="35"/>
        <v>-91.1</v>
      </c>
      <c r="H176" s="5">
        <f t="shared" si="36"/>
        <v>64.3</v>
      </c>
      <c r="I176" s="5">
        <f t="shared" si="37"/>
        <v>15</v>
      </c>
      <c r="J176" s="132">
        <f t="shared" si="41"/>
        <v>2134.56</v>
      </c>
      <c r="K176" s="132">
        <f t="shared" si="38"/>
        <v>3354.63</v>
      </c>
      <c r="L176" s="15" t="s">
        <v>694</v>
      </c>
      <c r="M176" s="5" t="s">
        <v>157</v>
      </c>
      <c r="N176" s="5" t="s">
        <v>695</v>
      </c>
      <c r="O176" s="5" t="s">
        <v>921</v>
      </c>
      <c r="P176" s="5" t="s">
        <v>721</v>
      </c>
      <c r="R176" s="5" t="s">
        <v>926</v>
      </c>
      <c r="S176" s="5" t="s">
        <v>715</v>
      </c>
      <c r="T176" s="5" t="s">
        <v>716</v>
      </c>
      <c r="U176" s="5" t="s">
        <v>381</v>
      </c>
      <c r="V176" s="5" t="s">
        <v>382</v>
      </c>
      <c r="W176" s="5" t="s">
        <v>383</v>
      </c>
      <c r="X176" s="5" t="s">
        <v>162</v>
      </c>
      <c r="Y176" s="5" t="s">
        <v>384</v>
      </c>
      <c r="Z176" s="5" t="s">
        <v>125</v>
      </c>
      <c r="AA176" s="5" t="s">
        <v>512</v>
      </c>
      <c r="AB176" s="5" t="s">
        <v>386</v>
      </c>
      <c r="AC176" s="5" t="s">
        <v>387</v>
      </c>
      <c r="AD176" s="5" t="s">
        <v>387</v>
      </c>
      <c r="AE176" s="5" t="s">
        <v>820</v>
      </c>
      <c r="AF176" s="5" t="s">
        <v>914</v>
      </c>
      <c r="AG176" s="5" t="s">
        <v>717</v>
      </c>
      <c r="AH176" s="5" t="s">
        <v>516</v>
      </c>
      <c r="AI176" s="5" t="s">
        <v>387</v>
      </c>
      <c r="AJ176" s="5" t="s">
        <v>391</v>
      </c>
      <c r="AK176" s="5" t="s">
        <v>701</v>
      </c>
      <c r="AL176" s="5">
        <v>0</v>
      </c>
      <c r="AM176" s="5">
        <v>-91.1</v>
      </c>
      <c r="AN176" s="5">
        <v>64.3</v>
      </c>
      <c r="AO176" s="5">
        <v>0</v>
      </c>
      <c r="AP176" s="5">
        <v>0</v>
      </c>
      <c r="AQ176" s="5">
        <v>0</v>
      </c>
      <c r="AR176" s="5">
        <v>298.41000000000003</v>
      </c>
      <c r="AS176" s="5">
        <v>921.66</v>
      </c>
      <c r="AT176" s="5">
        <v>2134.56</v>
      </c>
      <c r="AU176" s="5">
        <v>1383.57</v>
      </c>
      <c r="AV176" s="5">
        <v>1971.06</v>
      </c>
      <c r="AW176" s="5">
        <v>0</v>
      </c>
      <c r="AX176" s="5">
        <v>0</v>
      </c>
      <c r="AY176" s="5">
        <v>0</v>
      </c>
      <c r="AZ176" s="5" t="s">
        <v>382</v>
      </c>
      <c r="BA176" s="5" t="s">
        <v>517</v>
      </c>
      <c r="BB176" s="5">
        <v>15</v>
      </c>
      <c r="BD176" s="5">
        <v>0</v>
      </c>
      <c r="BE176" s="5">
        <v>15</v>
      </c>
      <c r="BF176" s="5">
        <v>0</v>
      </c>
      <c r="BG176" s="5">
        <v>0</v>
      </c>
      <c r="BH176" s="5">
        <v>1910</v>
      </c>
      <c r="BI176" s="5">
        <v>120</v>
      </c>
      <c r="BJ176" s="5">
        <v>0</v>
      </c>
      <c r="BK176" s="5">
        <v>0</v>
      </c>
      <c r="BL176" s="5">
        <v>0</v>
      </c>
      <c r="BM176" s="5">
        <v>0</v>
      </c>
      <c r="BN176" s="5">
        <v>2000</v>
      </c>
      <c r="BO176" s="5">
        <v>55.6</v>
      </c>
      <c r="BP176" s="5" t="s">
        <v>395</v>
      </c>
      <c r="BQ176" s="5" t="s">
        <v>396</v>
      </c>
      <c r="BR176" s="5">
        <v>1</v>
      </c>
      <c r="BS176" s="5">
        <v>1</v>
      </c>
      <c r="BT176" s="5">
        <v>1</v>
      </c>
      <c r="BU176" s="5">
        <v>1</v>
      </c>
      <c r="BV176" s="5" t="s">
        <v>397</v>
      </c>
      <c r="BW176" s="5">
        <v>1</v>
      </c>
      <c r="BX176" s="5">
        <v>0</v>
      </c>
      <c r="BY176" s="5" t="s">
        <v>459</v>
      </c>
      <c r="BZ176" s="5" t="s">
        <v>399</v>
      </c>
      <c r="CA176" s="5">
        <v>0</v>
      </c>
      <c r="CB176" s="5">
        <v>470.37</v>
      </c>
      <c r="CC176" s="5">
        <v>0</v>
      </c>
      <c r="CD176" s="5">
        <v>0</v>
      </c>
      <c r="CF176" s="5">
        <v>0</v>
      </c>
      <c r="CL176" s="5" t="s">
        <v>389</v>
      </c>
      <c r="CM176" s="5" t="b">
        <v>0</v>
      </c>
      <c r="CN176" s="5" t="s">
        <v>400</v>
      </c>
      <c r="CO176" s="5" t="s">
        <v>401</v>
      </c>
      <c r="CP176" s="5">
        <v>0</v>
      </c>
      <c r="CQ176" s="5">
        <v>1235.18</v>
      </c>
      <c r="CR176" s="5">
        <v>2602.44</v>
      </c>
      <c r="CS176" s="5">
        <v>547.34</v>
      </c>
      <c r="CT176" s="5">
        <v>0.47</v>
      </c>
      <c r="CU176" s="5">
        <v>2.2599999999999998</v>
      </c>
      <c r="CV176" s="5">
        <v>687.84</v>
      </c>
      <c r="CW176" s="5">
        <v>0</v>
      </c>
      <c r="CX176" s="5">
        <v>0</v>
      </c>
      <c r="CY176" s="5">
        <v>470.37</v>
      </c>
      <c r="DA176" s="5">
        <v>0</v>
      </c>
      <c r="DB176" s="5">
        <v>0</v>
      </c>
      <c r="DC176" s="5">
        <v>0</v>
      </c>
      <c r="DD176" s="5">
        <v>0</v>
      </c>
      <c r="DE176" s="5">
        <v>0</v>
      </c>
      <c r="DF176" s="5">
        <v>0</v>
      </c>
      <c r="DJ176" s="5" t="s">
        <v>521</v>
      </c>
      <c r="DK176" s="5" t="s">
        <v>702</v>
      </c>
      <c r="DL176" s="5" t="s">
        <v>702</v>
      </c>
      <c r="DM176" s="5" t="s">
        <v>703</v>
      </c>
      <c r="DN176" s="5" t="s">
        <v>704</v>
      </c>
      <c r="DO176" s="5" t="s">
        <v>704</v>
      </c>
      <c r="DP176" s="5" t="s">
        <v>114</v>
      </c>
      <c r="DQ176" s="5" t="s">
        <v>524</v>
      </c>
      <c r="DR176" s="5" t="s">
        <v>387</v>
      </c>
      <c r="DS176" s="5" t="s">
        <v>705</v>
      </c>
      <c r="DU176" s="5" t="s">
        <v>15</v>
      </c>
      <c r="DV176" s="5" t="s">
        <v>452</v>
      </c>
      <c r="DW176" s="5" t="s">
        <v>382</v>
      </c>
      <c r="DZ176" s="5" t="s">
        <v>408</v>
      </c>
      <c r="EA176" s="5" t="s">
        <v>923</v>
      </c>
      <c r="EB176" s="5" t="s">
        <v>157</v>
      </c>
      <c r="EC176" s="5" t="s">
        <v>410</v>
      </c>
      <c r="ED176" s="5">
        <v>45292</v>
      </c>
      <c r="EF176" s="5" t="s">
        <v>928</v>
      </c>
    </row>
    <row r="177" spans="1:143" s="5" customFormat="1" ht="51.75" hidden="1" x14ac:dyDescent="0.3">
      <c r="A177" s="58">
        <f t="shared" si="39"/>
        <v>176</v>
      </c>
      <c r="B177" s="3" t="s">
        <v>929</v>
      </c>
      <c r="C177" s="3" t="s">
        <v>235</v>
      </c>
      <c r="D177" s="3" t="s">
        <v>236</v>
      </c>
      <c r="E177" s="3" t="s">
        <v>237</v>
      </c>
      <c r="F177" s="3" t="str">
        <f>B177</f>
        <v>HPWH</v>
      </c>
      <c r="G177" s="3" t="s">
        <v>239</v>
      </c>
      <c r="H177" s="3" t="s">
        <v>240</v>
      </c>
      <c r="I177" s="3" t="s">
        <v>241</v>
      </c>
      <c r="J177" s="131" t="s">
        <v>242</v>
      </c>
      <c r="K177" s="131" t="s">
        <v>243</v>
      </c>
      <c r="L177" s="14" t="s">
        <v>246</v>
      </c>
      <c r="M177" s="3" t="s">
        <v>247</v>
      </c>
      <c r="N177" s="3" t="s">
        <v>248</v>
      </c>
      <c r="O177" s="3" t="s">
        <v>249</v>
      </c>
      <c r="P177" s="3" t="s">
        <v>250</v>
      </c>
      <c r="Q177" s="3" t="s">
        <v>251</v>
      </c>
      <c r="R177" s="3" t="s">
        <v>252</v>
      </c>
      <c r="S177" s="3" t="s">
        <v>253</v>
      </c>
      <c r="T177" s="3" t="s">
        <v>254</v>
      </c>
      <c r="U177" s="3" t="s">
        <v>255</v>
      </c>
      <c r="V177" s="3" t="s">
        <v>256</v>
      </c>
      <c r="W177" s="3" t="s">
        <v>257</v>
      </c>
      <c r="X177" s="3" t="s">
        <v>258</v>
      </c>
      <c r="Y177" s="3" t="s">
        <v>259</v>
      </c>
      <c r="Z177" s="3" t="s">
        <v>260</v>
      </c>
      <c r="AA177" s="3" t="s">
        <v>261</v>
      </c>
      <c r="AB177" s="3" t="s">
        <v>262</v>
      </c>
      <c r="AC177" s="3" t="s">
        <v>263</v>
      </c>
      <c r="AD177" s="3" t="s">
        <v>264</v>
      </c>
      <c r="AE177" s="3" t="s">
        <v>930</v>
      </c>
      <c r="AF177" s="3" t="s">
        <v>931</v>
      </c>
      <c r="AG177" s="3" t="s">
        <v>504</v>
      </c>
      <c r="AH177" s="3" t="s">
        <v>932</v>
      </c>
      <c r="AI177" s="3" t="s">
        <v>933</v>
      </c>
      <c r="AJ177" s="3" t="s">
        <v>365</v>
      </c>
      <c r="AK177" s="3" t="s">
        <v>934</v>
      </c>
      <c r="AL177" s="3" t="s">
        <v>269</v>
      </c>
      <c r="AM177" s="3" t="s">
        <v>935</v>
      </c>
      <c r="AN177" s="3" t="s">
        <v>936</v>
      </c>
      <c r="AO177" s="3" t="s">
        <v>270</v>
      </c>
      <c r="AP177" s="3" t="s">
        <v>271</v>
      </c>
      <c r="AQ177" s="3" t="s">
        <v>275</v>
      </c>
      <c r="AR177" s="3" t="s">
        <v>276</v>
      </c>
      <c r="AS177" s="3" t="s">
        <v>277</v>
      </c>
      <c r="AT177" s="3" t="s">
        <v>278</v>
      </c>
      <c r="AU177" s="3" t="s">
        <v>279</v>
      </c>
      <c r="AV177" s="3" t="s">
        <v>280</v>
      </c>
      <c r="AW177" s="167" t="s">
        <v>281</v>
      </c>
      <c r="AX177" s="167" t="s">
        <v>282</v>
      </c>
      <c r="AY177" s="167" t="s">
        <v>283</v>
      </c>
      <c r="AZ177" s="167" t="s">
        <v>284</v>
      </c>
      <c r="BA177" s="167" t="s">
        <v>285</v>
      </c>
      <c r="BB177" s="3" t="s">
        <v>286</v>
      </c>
      <c r="BC177" s="3" t="s">
        <v>287</v>
      </c>
      <c r="BD177" s="3" t="s">
        <v>288</v>
      </c>
      <c r="BE177" s="3" t="s">
        <v>289</v>
      </c>
      <c r="BF177" s="3" t="s">
        <v>290</v>
      </c>
      <c r="BG177" s="3" t="s">
        <v>291</v>
      </c>
      <c r="BH177" s="3" t="s">
        <v>292</v>
      </c>
      <c r="BI177" s="3" t="s">
        <v>293</v>
      </c>
      <c r="BJ177" s="3" t="s">
        <v>294</v>
      </c>
      <c r="BK177" s="3" t="s">
        <v>295</v>
      </c>
      <c r="BL177" s="3" t="s">
        <v>296</v>
      </c>
      <c r="BM177" s="3" t="s">
        <v>297</v>
      </c>
      <c r="BN177" s="3" t="s">
        <v>298</v>
      </c>
      <c r="BO177" s="3" t="s">
        <v>299</v>
      </c>
      <c r="BP177" s="3" t="s">
        <v>300</v>
      </c>
      <c r="BQ177" s="3" t="s">
        <v>301</v>
      </c>
      <c r="BR177" s="3" t="s">
        <v>302</v>
      </c>
      <c r="BS177" s="3" t="s">
        <v>303</v>
      </c>
      <c r="BT177" s="3" t="s">
        <v>304</v>
      </c>
      <c r="BU177" s="3" t="s">
        <v>305</v>
      </c>
      <c r="BV177" s="3" t="s">
        <v>306</v>
      </c>
      <c r="BW177" s="3" t="s">
        <v>307</v>
      </c>
      <c r="BX177" s="3" t="s">
        <v>308</v>
      </c>
      <c r="BY177" s="3" t="s">
        <v>309</v>
      </c>
      <c r="BZ177" s="3" t="s">
        <v>310</v>
      </c>
      <c r="CA177" s="3" t="s">
        <v>311</v>
      </c>
      <c r="CB177" s="3" t="s">
        <v>312</v>
      </c>
      <c r="CC177" s="3" t="s">
        <v>313</v>
      </c>
      <c r="CD177" s="3" t="s">
        <v>314</v>
      </c>
      <c r="CE177" s="3" t="s">
        <v>315</v>
      </c>
      <c r="CF177" s="3" t="s">
        <v>316</v>
      </c>
      <c r="CG177" s="3" t="s">
        <v>317</v>
      </c>
      <c r="CH177" s="3" t="s">
        <v>318</v>
      </c>
      <c r="CI177" s="3" t="s">
        <v>319</v>
      </c>
      <c r="CJ177" s="3" t="s">
        <v>320</v>
      </c>
      <c r="CK177" s="3" t="s">
        <v>321</v>
      </c>
      <c r="CL177" s="3" t="s">
        <v>322</v>
      </c>
      <c r="CM177" s="3" t="s">
        <v>323</v>
      </c>
      <c r="CN177" s="3" t="s">
        <v>324</v>
      </c>
      <c r="CO177" s="3" t="s">
        <v>325</v>
      </c>
      <c r="CP177" s="3" t="s">
        <v>326</v>
      </c>
      <c r="CQ177" s="3" t="s">
        <v>327</v>
      </c>
      <c r="CR177" s="3" t="s">
        <v>328</v>
      </c>
      <c r="CS177" s="3" t="s">
        <v>329</v>
      </c>
      <c r="CT177" s="3" t="s">
        <v>330</v>
      </c>
      <c r="CU177" s="3" t="s">
        <v>331</v>
      </c>
      <c r="CV177" s="3" t="s">
        <v>332</v>
      </c>
      <c r="CW177" s="3" t="s">
        <v>333</v>
      </c>
      <c r="CX177" s="3" t="s">
        <v>334</v>
      </c>
      <c r="CY177" s="3" t="s">
        <v>335</v>
      </c>
      <c r="CZ177" s="3" t="s">
        <v>336</v>
      </c>
      <c r="DA177" s="3" t="s">
        <v>337</v>
      </c>
      <c r="DB177" s="3" t="s">
        <v>338</v>
      </c>
      <c r="DC177" s="3" t="s">
        <v>339</v>
      </c>
      <c r="DD177" s="3" t="s">
        <v>340</v>
      </c>
      <c r="DE177" s="3" t="s">
        <v>341</v>
      </c>
      <c r="DF177" s="3" t="s">
        <v>342</v>
      </c>
      <c r="DG177" s="3" t="s">
        <v>343</v>
      </c>
      <c r="DH177" s="3" t="s">
        <v>344</v>
      </c>
      <c r="DI177" s="3" t="s">
        <v>345</v>
      </c>
      <c r="DJ177" s="3" t="s">
        <v>346</v>
      </c>
      <c r="DK177" s="3" t="s">
        <v>347</v>
      </c>
      <c r="DL177" s="3" t="s">
        <v>348</v>
      </c>
      <c r="DM177" s="3" t="s">
        <v>349</v>
      </c>
      <c r="DN177" s="3" t="s">
        <v>350</v>
      </c>
      <c r="DO177" s="3" t="s">
        <v>351</v>
      </c>
      <c r="DP177" s="3" t="s">
        <v>352</v>
      </c>
      <c r="DQ177" s="3" t="s">
        <v>353</v>
      </c>
      <c r="DR177" s="3" t="s">
        <v>354</v>
      </c>
      <c r="DS177" s="3" t="s">
        <v>355</v>
      </c>
      <c r="DT177" s="3" t="s">
        <v>356</v>
      </c>
      <c r="DU177" s="3" t="s">
        <v>357</v>
      </c>
      <c r="DV177" s="3" t="s">
        <v>358</v>
      </c>
      <c r="DW177" s="3" t="s">
        <v>359</v>
      </c>
      <c r="DX177" s="3" t="s">
        <v>360</v>
      </c>
      <c r="DY177" s="3" t="s">
        <v>361</v>
      </c>
      <c r="DZ177" s="3" t="s">
        <v>362</v>
      </c>
      <c r="EA177" s="3" t="s">
        <v>363</v>
      </c>
      <c r="EB177" s="3" t="s">
        <v>364</v>
      </c>
      <c r="EC177" s="3" t="s">
        <v>365</v>
      </c>
      <c r="ED177" s="3" t="s">
        <v>366</v>
      </c>
      <c r="EE177" s="3" t="s">
        <v>367</v>
      </c>
      <c r="EF177" s="4" t="s">
        <v>368</v>
      </c>
      <c r="EG177" s="4" t="s">
        <v>369</v>
      </c>
      <c r="EH177" s="4" t="s">
        <v>370</v>
      </c>
      <c r="EI177" s="4" t="s">
        <v>371</v>
      </c>
      <c r="EJ177" s="4" t="s">
        <v>372</v>
      </c>
      <c r="EK177" s="4" t="s">
        <v>373</v>
      </c>
      <c r="EL177" s="4"/>
      <c r="EM177" s="4"/>
    </row>
    <row r="178" spans="1:143" hidden="1" x14ac:dyDescent="0.3">
      <c r="A178" s="9">
        <f t="shared" si="39"/>
        <v>177</v>
      </c>
      <c r="B178" s="5" t="s">
        <v>929</v>
      </c>
      <c r="C178" t="s">
        <v>194</v>
      </c>
      <c r="D178" t="s">
        <v>193</v>
      </c>
      <c r="E178" t="s">
        <v>166</v>
      </c>
      <c r="F178" s="20" t="str">
        <f t="shared" ref="F178:F199" si="42">_xlfn.CONCAT(C178:E178)</f>
        <v>Storage Natural Gas Water Heater, 30 GallonsHeat Pump Water Heater, 45 to 55 GallonsMFm</v>
      </c>
      <c r="G178" s="21">
        <v>-295.55555555555554</v>
      </c>
      <c r="H178" s="21">
        <v>42.000000000000007</v>
      </c>
      <c r="I178" s="5">
        <v>10</v>
      </c>
      <c r="J178" s="132">
        <f t="shared" ref="J178:J199" si="43">INDEX(L178:EI178,MATCH("Measure Total Cost 1st Baseline",$L$177:$EI$177,0))</f>
        <v>1364.47</v>
      </c>
      <c r="K178" s="132">
        <f>INDEX(L178:EI178,MATCH("Measure - Labor Cost",$L$177:$EI$177,0))+INDEX(L178:EI178,MATCH("Measure - Material Cost",$L$177:$EI$177,0))</f>
        <v>2491.5</v>
      </c>
      <c r="L178" s="22" t="s">
        <v>937</v>
      </c>
      <c r="M178" t="s">
        <v>938</v>
      </c>
      <c r="N178" t="s">
        <v>939</v>
      </c>
      <c r="O178" t="s">
        <v>580</v>
      </c>
      <c r="P178" t="s">
        <v>940</v>
      </c>
      <c r="R178" t="s">
        <v>941</v>
      </c>
      <c r="S178" t="s">
        <v>942</v>
      </c>
      <c r="T178" t="s">
        <v>942</v>
      </c>
      <c r="U178" t="s">
        <v>381</v>
      </c>
      <c r="V178" t="s">
        <v>382</v>
      </c>
      <c r="W178" t="s">
        <v>383</v>
      </c>
      <c r="X178" t="s">
        <v>166</v>
      </c>
      <c r="Y178" t="s">
        <v>384</v>
      </c>
      <c r="Z178" t="s">
        <v>125</v>
      </c>
      <c r="AA178" t="s">
        <v>385</v>
      </c>
      <c r="AB178" t="s">
        <v>386</v>
      </c>
      <c r="AC178" t="s">
        <v>387</v>
      </c>
      <c r="AD178" t="s">
        <v>387</v>
      </c>
      <c r="AE178" t="s">
        <v>943</v>
      </c>
      <c r="AF178">
        <v>3.3</v>
      </c>
      <c r="AG178" t="s">
        <v>944</v>
      </c>
      <c r="AH178" t="s">
        <v>945</v>
      </c>
      <c r="AI178">
        <v>0.6</v>
      </c>
      <c r="AJ178" t="s">
        <v>946</v>
      </c>
      <c r="AK178" t="s">
        <v>946</v>
      </c>
      <c r="AL178" t="s">
        <v>516</v>
      </c>
      <c r="AM178" t="s">
        <v>947</v>
      </c>
      <c r="AN178" t="s">
        <v>516</v>
      </c>
      <c r="AO178" t="s">
        <v>387</v>
      </c>
      <c r="AP178" t="s">
        <v>391</v>
      </c>
      <c r="AQ178">
        <v>0</v>
      </c>
      <c r="AR178">
        <v>-1240</v>
      </c>
      <c r="AS178">
        <v>168</v>
      </c>
      <c r="AT178">
        <v>0</v>
      </c>
      <c r="AU178">
        <v>0</v>
      </c>
      <c r="AV178">
        <v>0</v>
      </c>
      <c r="AW178">
        <v>368.54</v>
      </c>
      <c r="AX178">
        <v>758.49</v>
      </c>
      <c r="AY178">
        <v>1364.47</v>
      </c>
      <c r="AZ178">
        <v>596.20000000000005</v>
      </c>
      <c r="BA178">
        <v>1895.3</v>
      </c>
      <c r="BB178">
        <v>0</v>
      </c>
      <c r="BC178">
        <v>0</v>
      </c>
      <c r="BD178">
        <v>0</v>
      </c>
      <c r="BE178" t="s">
        <v>382</v>
      </c>
      <c r="BF178" t="s">
        <v>948</v>
      </c>
      <c r="BG178">
        <v>10</v>
      </c>
      <c r="BI178">
        <v>0</v>
      </c>
      <c r="BJ178">
        <v>10</v>
      </c>
      <c r="BK178">
        <v>0</v>
      </c>
      <c r="BL178">
        <v>0</v>
      </c>
      <c r="BM178">
        <v>0</v>
      </c>
      <c r="BN178">
        <v>168</v>
      </c>
      <c r="BO178">
        <v>0</v>
      </c>
      <c r="BP178">
        <v>0</v>
      </c>
      <c r="BQ178">
        <v>0</v>
      </c>
      <c r="BR178">
        <v>0</v>
      </c>
      <c r="BS178">
        <v>1240</v>
      </c>
      <c r="BT178">
        <v>0</v>
      </c>
      <c r="BU178" t="s">
        <v>474</v>
      </c>
      <c r="BV178" t="s">
        <v>396</v>
      </c>
      <c r="BW178">
        <v>1</v>
      </c>
      <c r="BX178">
        <v>1</v>
      </c>
      <c r="BY178">
        <v>1</v>
      </c>
      <c r="BZ178">
        <v>1</v>
      </c>
      <c r="CA178" t="s">
        <v>397</v>
      </c>
      <c r="CB178">
        <v>1</v>
      </c>
      <c r="CC178">
        <v>0</v>
      </c>
      <c r="CD178" t="s">
        <v>398</v>
      </c>
      <c r="CE178" t="s">
        <v>399</v>
      </c>
      <c r="CF178">
        <v>0</v>
      </c>
      <c r="CG178">
        <v>210.79</v>
      </c>
      <c r="CH178">
        <v>0</v>
      </c>
      <c r="CI178">
        <v>0</v>
      </c>
      <c r="CK178">
        <v>0</v>
      </c>
      <c r="CQ178" t="s">
        <v>389</v>
      </c>
      <c r="CR178" t="b">
        <v>0</v>
      </c>
      <c r="CS178" t="s">
        <v>393</v>
      </c>
      <c r="CT178" t="s">
        <v>949</v>
      </c>
      <c r="CU178">
        <v>0</v>
      </c>
      <c r="CV178">
        <v>2259.48</v>
      </c>
      <c r="CW178">
        <v>2508.71</v>
      </c>
      <c r="CX178">
        <v>1195.04</v>
      </c>
      <c r="CY178">
        <v>0.9</v>
      </c>
      <c r="CZ178">
        <v>1.89</v>
      </c>
      <c r="DA178">
        <v>1064.44</v>
      </c>
      <c r="DB178">
        <v>0</v>
      </c>
      <c r="DC178">
        <v>0</v>
      </c>
      <c r="DD178">
        <v>210.79</v>
      </c>
      <c r="DF178">
        <v>0</v>
      </c>
      <c r="DG178">
        <v>0</v>
      </c>
      <c r="DH178">
        <v>0</v>
      </c>
      <c r="DI178">
        <v>0</v>
      </c>
      <c r="DJ178">
        <v>0</v>
      </c>
      <c r="DK178">
        <v>0</v>
      </c>
      <c r="DL178" t="s">
        <v>950</v>
      </c>
      <c r="DM178" t="s">
        <v>951</v>
      </c>
      <c r="DN178" t="s">
        <v>951</v>
      </c>
      <c r="DO178" t="s">
        <v>952</v>
      </c>
      <c r="DP178" t="s">
        <v>952</v>
      </c>
      <c r="DQ178" t="s">
        <v>952</v>
      </c>
      <c r="DR178" t="s">
        <v>953</v>
      </c>
      <c r="DS178" t="s">
        <v>954</v>
      </c>
      <c r="DT178" t="s">
        <v>954</v>
      </c>
      <c r="DU178" t="s">
        <v>955</v>
      </c>
      <c r="DV178" t="s">
        <v>956</v>
      </c>
      <c r="DW178" t="s">
        <v>387</v>
      </c>
      <c r="DZ178" t="s">
        <v>15</v>
      </c>
      <c r="EA178" t="s">
        <v>452</v>
      </c>
      <c r="EB178" t="s">
        <v>382</v>
      </c>
      <c r="EC178" t="s">
        <v>946</v>
      </c>
      <c r="EE178" t="s">
        <v>957</v>
      </c>
      <c r="EF178" t="s">
        <v>958</v>
      </c>
      <c r="EG178" t="s">
        <v>938</v>
      </c>
      <c r="EH178" t="s">
        <v>410</v>
      </c>
      <c r="EI178">
        <v>45292</v>
      </c>
      <c r="EK178" t="s">
        <v>959</v>
      </c>
    </row>
    <row r="179" spans="1:143" hidden="1" x14ac:dyDescent="0.3">
      <c r="A179" s="9">
        <f t="shared" si="39"/>
        <v>178</v>
      </c>
      <c r="B179" s="5" t="s">
        <v>929</v>
      </c>
      <c r="C179" t="s">
        <v>196</v>
      </c>
      <c r="D179" t="s">
        <v>195</v>
      </c>
      <c r="E179" t="s">
        <v>166</v>
      </c>
      <c r="F179" s="20" t="str">
        <f t="shared" si="42"/>
        <v>Storage Natural Gas Water Heater, 40 GallonsHeat Pump Water Heater, 45 GallonsMFm</v>
      </c>
      <c r="G179" s="21">
        <v>-1233.333333333333</v>
      </c>
      <c r="H179" s="21">
        <v>171.99999999999997</v>
      </c>
      <c r="I179" s="5">
        <v>10</v>
      </c>
      <c r="J179" s="132">
        <f t="shared" si="43"/>
        <v>1210.1099999999999</v>
      </c>
      <c r="K179" s="132">
        <f t="shared" ref="K179:K199" si="44">INDEX(L179:EI179,MATCH("Measure - Labor Cost",$L$177:$EI$177,0))+INDEX(L179:EI179,MATCH("Measure - Material Cost",$L$177:$EI$177,0))</f>
        <v>2416.67</v>
      </c>
      <c r="L179" s="22" t="s">
        <v>937</v>
      </c>
      <c r="M179" t="s">
        <v>938</v>
      </c>
      <c r="N179" t="s">
        <v>939</v>
      </c>
      <c r="O179" t="s">
        <v>553</v>
      </c>
      <c r="P179" t="s">
        <v>960</v>
      </c>
      <c r="R179" t="s">
        <v>961</v>
      </c>
      <c r="S179" t="s">
        <v>962</v>
      </c>
      <c r="T179" t="s">
        <v>962</v>
      </c>
      <c r="U179" t="s">
        <v>381</v>
      </c>
      <c r="V179" t="s">
        <v>382</v>
      </c>
      <c r="W179" t="s">
        <v>383</v>
      </c>
      <c r="X179" t="s">
        <v>166</v>
      </c>
      <c r="Y179" t="s">
        <v>384</v>
      </c>
      <c r="Z179" t="s">
        <v>125</v>
      </c>
      <c r="AA179" t="s">
        <v>385</v>
      </c>
      <c r="AB179" t="s">
        <v>386</v>
      </c>
      <c r="AC179" t="s">
        <v>387</v>
      </c>
      <c r="AD179" t="s">
        <v>387</v>
      </c>
      <c r="AE179" t="s">
        <v>963</v>
      </c>
      <c r="AF179">
        <v>3.3</v>
      </c>
      <c r="AG179" t="s">
        <v>944</v>
      </c>
      <c r="AH179" t="s">
        <v>964</v>
      </c>
      <c r="AI179">
        <v>0.64</v>
      </c>
      <c r="AJ179" t="s">
        <v>965</v>
      </c>
      <c r="AK179" t="s">
        <v>965</v>
      </c>
      <c r="AL179" t="s">
        <v>516</v>
      </c>
      <c r="AM179" t="s">
        <v>947</v>
      </c>
      <c r="AN179" t="s">
        <v>516</v>
      </c>
      <c r="AO179" t="s">
        <v>387</v>
      </c>
      <c r="AP179" t="s">
        <v>391</v>
      </c>
      <c r="AQ179">
        <v>0</v>
      </c>
      <c r="AR179">
        <v>-1240</v>
      </c>
      <c r="AS179">
        <v>172</v>
      </c>
      <c r="AT179">
        <v>0</v>
      </c>
      <c r="AU179">
        <v>0</v>
      </c>
      <c r="AV179">
        <v>0</v>
      </c>
      <c r="AW179">
        <v>387.98</v>
      </c>
      <c r="AX179">
        <v>818.58</v>
      </c>
      <c r="AY179">
        <v>1210.1099999999999</v>
      </c>
      <c r="AZ179">
        <v>596.20000000000005</v>
      </c>
      <c r="BA179">
        <v>1820.47</v>
      </c>
      <c r="BB179">
        <v>0</v>
      </c>
      <c r="BC179">
        <v>0</v>
      </c>
      <c r="BD179">
        <v>0</v>
      </c>
      <c r="BE179" t="s">
        <v>382</v>
      </c>
      <c r="BF179" t="s">
        <v>948</v>
      </c>
      <c r="BG179">
        <v>10</v>
      </c>
      <c r="BI179">
        <v>0</v>
      </c>
      <c r="BJ179">
        <v>10</v>
      </c>
      <c r="BK179">
        <v>0</v>
      </c>
      <c r="BL179">
        <v>0</v>
      </c>
      <c r="BM179">
        <v>0</v>
      </c>
      <c r="BN179">
        <v>172</v>
      </c>
      <c r="BO179">
        <v>0</v>
      </c>
      <c r="BP179">
        <v>0</v>
      </c>
      <c r="BQ179">
        <v>0</v>
      </c>
      <c r="BR179">
        <v>0</v>
      </c>
      <c r="BS179">
        <v>1240</v>
      </c>
      <c r="BT179">
        <v>0</v>
      </c>
      <c r="BU179" t="s">
        <v>474</v>
      </c>
      <c r="BV179" t="s">
        <v>396</v>
      </c>
      <c r="BW179">
        <v>1</v>
      </c>
      <c r="BX179">
        <v>1</v>
      </c>
      <c r="BY179">
        <v>1</v>
      </c>
      <c r="BZ179">
        <v>1</v>
      </c>
      <c r="CA179" t="s">
        <v>397</v>
      </c>
      <c r="CB179">
        <v>1</v>
      </c>
      <c r="CC179">
        <v>0</v>
      </c>
      <c r="CD179" t="s">
        <v>398</v>
      </c>
      <c r="CE179" t="s">
        <v>399</v>
      </c>
      <c r="CF179">
        <v>0</v>
      </c>
      <c r="CG179">
        <v>210.79</v>
      </c>
      <c r="CH179">
        <v>0</v>
      </c>
      <c r="CI179">
        <v>0</v>
      </c>
      <c r="CK179">
        <v>0</v>
      </c>
      <c r="CQ179" t="s">
        <v>389</v>
      </c>
      <c r="CR179" t="b">
        <v>0</v>
      </c>
      <c r="CS179" t="s">
        <v>400</v>
      </c>
      <c r="CT179" t="s">
        <v>401</v>
      </c>
      <c r="CU179">
        <v>0</v>
      </c>
      <c r="CV179">
        <v>2313.2800000000002</v>
      </c>
      <c r="CW179">
        <v>2360.1</v>
      </c>
      <c r="CX179">
        <v>1195.04</v>
      </c>
      <c r="CY179">
        <v>0.98</v>
      </c>
      <c r="CZ179">
        <v>1.94</v>
      </c>
      <c r="DA179">
        <v>1118.24</v>
      </c>
      <c r="DB179">
        <v>0</v>
      </c>
      <c r="DC179">
        <v>0</v>
      </c>
      <c r="DD179">
        <v>210.79</v>
      </c>
      <c r="DF179">
        <v>0</v>
      </c>
      <c r="DG179">
        <v>0</v>
      </c>
      <c r="DH179">
        <v>0</v>
      </c>
      <c r="DI179">
        <v>0</v>
      </c>
      <c r="DJ179">
        <v>0</v>
      </c>
      <c r="DK179">
        <v>0</v>
      </c>
      <c r="DL179" t="s">
        <v>950</v>
      </c>
      <c r="DM179" t="s">
        <v>966</v>
      </c>
      <c r="DN179" t="s">
        <v>966</v>
      </c>
      <c r="DO179" t="s">
        <v>952</v>
      </c>
      <c r="DP179" t="s">
        <v>952</v>
      </c>
      <c r="DQ179" t="s">
        <v>952</v>
      </c>
      <c r="DR179" t="s">
        <v>953</v>
      </c>
      <c r="DS179" t="s">
        <v>954</v>
      </c>
      <c r="DT179" t="s">
        <v>954</v>
      </c>
      <c r="DU179" t="s">
        <v>955</v>
      </c>
      <c r="DV179" t="s">
        <v>956</v>
      </c>
      <c r="DW179" t="s">
        <v>387</v>
      </c>
      <c r="DZ179" t="s">
        <v>15</v>
      </c>
      <c r="EA179" t="s">
        <v>452</v>
      </c>
      <c r="EB179" t="s">
        <v>382</v>
      </c>
      <c r="EE179" t="s">
        <v>408</v>
      </c>
      <c r="EF179" t="s">
        <v>967</v>
      </c>
      <c r="EG179" t="s">
        <v>938</v>
      </c>
      <c r="EH179" t="s">
        <v>410</v>
      </c>
      <c r="EI179">
        <v>45292</v>
      </c>
      <c r="EK179" t="s">
        <v>968</v>
      </c>
    </row>
    <row r="180" spans="1:143" hidden="1" x14ac:dyDescent="0.3">
      <c r="A180" s="9">
        <f t="shared" si="39"/>
        <v>179</v>
      </c>
      <c r="B180" s="5" t="s">
        <v>929</v>
      </c>
      <c r="C180" t="s">
        <v>196</v>
      </c>
      <c r="D180" t="s">
        <v>193</v>
      </c>
      <c r="E180" t="s">
        <v>166</v>
      </c>
      <c r="F180" s="20" t="str">
        <f t="shared" si="42"/>
        <v>Storage Natural Gas Water Heater, 40 GallonsHeat Pump Water Heater, 45 to 55 GallonsMFm</v>
      </c>
      <c r="G180" s="21">
        <v>-295.55555555555554</v>
      </c>
      <c r="H180" s="21">
        <v>43</v>
      </c>
      <c r="I180" s="5">
        <v>10</v>
      </c>
      <c r="J180" s="132">
        <f t="shared" si="43"/>
        <v>1284.94</v>
      </c>
      <c r="K180" s="132">
        <f t="shared" si="44"/>
        <v>2491.5</v>
      </c>
      <c r="L180" s="22" t="s">
        <v>937</v>
      </c>
      <c r="M180" t="s">
        <v>938</v>
      </c>
      <c r="N180" t="s">
        <v>939</v>
      </c>
      <c r="O180" t="s">
        <v>969</v>
      </c>
      <c r="P180" t="s">
        <v>960</v>
      </c>
      <c r="R180" t="s">
        <v>941</v>
      </c>
      <c r="S180" t="s">
        <v>962</v>
      </c>
      <c r="T180" t="s">
        <v>962</v>
      </c>
      <c r="U180" t="s">
        <v>381</v>
      </c>
      <c r="V180" t="s">
        <v>382</v>
      </c>
      <c r="W180" t="s">
        <v>383</v>
      </c>
      <c r="X180" t="s">
        <v>166</v>
      </c>
      <c r="Y180" t="s">
        <v>384</v>
      </c>
      <c r="Z180" t="s">
        <v>125</v>
      </c>
      <c r="AA180" t="s">
        <v>385</v>
      </c>
      <c r="AB180" t="s">
        <v>386</v>
      </c>
      <c r="AC180" t="s">
        <v>387</v>
      </c>
      <c r="AD180" t="s">
        <v>387</v>
      </c>
      <c r="AE180" t="s">
        <v>943</v>
      </c>
      <c r="AF180">
        <v>3.3</v>
      </c>
      <c r="AG180" t="s">
        <v>944</v>
      </c>
      <c r="AH180" t="s">
        <v>964</v>
      </c>
      <c r="AI180">
        <v>0.64</v>
      </c>
      <c r="AJ180" t="s">
        <v>965</v>
      </c>
      <c r="AK180" t="s">
        <v>965</v>
      </c>
      <c r="AL180" t="s">
        <v>516</v>
      </c>
      <c r="AM180" t="s">
        <v>947</v>
      </c>
      <c r="AN180" t="s">
        <v>516</v>
      </c>
      <c r="AO180" t="s">
        <v>387</v>
      </c>
      <c r="AP180" t="s">
        <v>391</v>
      </c>
      <c r="AQ180">
        <v>0</v>
      </c>
      <c r="AR180">
        <v>-1240</v>
      </c>
      <c r="AS180">
        <v>172</v>
      </c>
      <c r="AT180">
        <v>0</v>
      </c>
      <c r="AU180">
        <v>0</v>
      </c>
      <c r="AV180">
        <v>0</v>
      </c>
      <c r="AW180">
        <v>387.98</v>
      </c>
      <c r="AX180">
        <v>818.58</v>
      </c>
      <c r="AY180">
        <v>1284.94</v>
      </c>
      <c r="AZ180">
        <v>596.20000000000005</v>
      </c>
      <c r="BA180">
        <v>1895.3</v>
      </c>
      <c r="BB180">
        <v>0</v>
      </c>
      <c r="BC180">
        <v>0</v>
      </c>
      <c r="BD180">
        <v>0</v>
      </c>
      <c r="BE180" t="s">
        <v>382</v>
      </c>
      <c r="BF180" t="s">
        <v>948</v>
      </c>
      <c r="BG180">
        <v>10</v>
      </c>
      <c r="BI180">
        <v>0</v>
      </c>
      <c r="BJ180">
        <v>10</v>
      </c>
      <c r="BK180">
        <v>0</v>
      </c>
      <c r="BL180">
        <v>0</v>
      </c>
      <c r="BM180">
        <v>0</v>
      </c>
      <c r="BN180">
        <v>172</v>
      </c>
      <c r="BO180">
        <v>0</v>
      </c>
      <c r="BP180">
        <v>0</v>
      </c>
      <c r="BQ180">
        <v>0</v>
      </c>
      <c r="BR180">
        <v>0</v>
      </c>
      <c r="BS180">
        <v>1240</v>
      </c>
      <c r="BT180">
        <v>0</v>
      </c>
      <c r="BU180" t="s">
        <v>474</v>
      </c>
      <c r="BV180" t="s">
        <v>396</v>
      </c>
      <c r="BW180">
        <v>1</v>
      </c>
      <c r="BX180">
        <v>1</v>
      </c>
      <c r="BY180">
        <v>1</v>
      </c>
      <c r="BZ180">
        <v>1</v>
      </c>
      <c r="CA180" t="s">
        <v>397</v>
      </c>
      <c r="CB180">
        <v>1</v>
      </c>
      <c r="CC180">
        <v>0</v>
      </c>
      <c r="CD180" t="s">
        <v>398</v>
      </c>
      <c r="CE180" t="s">
        <v>399</v>
      </c>
      <c r="CF180">
        <v>0</v>
      </c>
      <c r="CG180">
        <v>210.79</v>
      </c>
      <c r="CH180">
        <v>0</v>
      </c>
      <c r="CI180">
        <v>0</v>
      </c>
      <c r="CK180">
        <v>0</v>
      </c>
      <c r="CQ180" t="s">
        <v>389</v>
      </c>
      <c r="CR180" t="b">
        <v>0</v>
      </c>
      <c r="CS180" t="s">
        <v>393</v>
      </c>
      <c r="CT180" t="s">
        <v>949</v>
      </c>
      <c r="CU180">
        <v>0</v>
      </c>
      <c r="CV180">
        <v>2313.2800000000002</v>
      </c>
      <c r="CW180">
        <v>2432.14</v>
      </c>
      <c r="CX180">
        <v>1195.04</v>
      </c>
      <c r="CY180">
        <v>0.95</v>
      </c>
      <c r="CZ180">
        <v>1.94</v>
      </c>
      <c r="DA180">
        <v>1118.24</v>
      </c>
      <c r="DB180">
        <v>0</v>
      </c>
      <c r="DC180">
        <v>0</v>
      </c>
      <c r="DD180">
        <v>210.79</v>
      </c>
      <c r="DF180">
        <v>0</v>
      </c>
      <c r="DG180">
        <v>0</v>
      </c>
      <c r="DH180">
        <v>0</v>
      </c>
      <c r="DI180">
        <v>0</v>
      </c>
      <c r="DJ180">
        <v>0</v>
      </c>
      <c r="DK180">
        <v>0</v>
      </c>
      <c r="DL180" t="s">
        <v>950</v>
      </c>
      <c r="DM180" t="s">
        <v>966</v>
      </c>
      <c r="DN180" t="s">
        <v>966</v>
      </c>
      <c r="DO180" t="s">
        <v>952</v>
      </c>
      <c r="DP180" t="s">
        <v>952</v>
      </c>
      <c r="DQ180" t="s">
        <v>952</v>
      </c>
      <c r="DR180" t="s">
        <v>953</v>
      </c>
      <c r="DS180" t="s">
        <v>954</v>
      </c>
      <c r="DT180" t="s">
        <v>954</v>
      </c>
      <c r="DU180" t="s">
        <v>955</v>
      </c>
      <c r="DV180" t="s">
        <v>956</v>
      </c>
      <c r="DW180" t="s">
        <v>387</v>
      </c>
      <c r="DZ180" t="s">
        <v>15</v>
      </c>
      <c r="EA180" t="s">
        <v>452</v>
      </c>
      <c r="EB180" t="s">
        <v>382</v>
      </c>
      <c r="EC180" t="s">
        <v>965</v>
      </c>
      <c r="EE180" t="s">
        <v>957</v>
      </c>
      <c r="EF180" t="s">
        <v>970</v>
      </c>
      <c r="EG180" t="s">
        <v>938</v>
      </c>
      <c r="EH180" t="s">
        <v>410</v>
      </c>
      <c r="EI180">
        <v>45292</v>
      </c>
      <c r="EK180" t="s">
        <v>971</v>
      </c>
    </row>
    <row r="181" spans="1:143" hidden="1" x14ac:dyDescent="0.3">
      <c r="A181" s="9">
        <f t="shared" si="39"/>
        <v>180</v>
      </c>
      <c r="B181" s="5" t="s">
        <v>929</v>
      </c>
      <c r="C181" t="s">
        <v>196</v>
      </c>
      <c r="D181" t="s">
        <v>198</v>
      </c>
      <c r="E181" t="s">
        <v>166</v>
      </c>
      <c r="F181" s="20" t="str">
        <f t="shared" si="42"/>
        <v>Storage Natural Gas Water Heater, 40 GallonsHeat Pump Water Heater, 55 to 75 GallonsMFm</v>
      </c>
      <c r="G181" s="21">
        <v>-206.88663282571912</v>
      </c>
      <c r="H181" s="21">
        <v>30.218838127467563</v>
      </c>
      <c r="I181" s="5">
        <v>10</v>
      </c>
      <c r="J181" s="132">
        <f t="shared" si="43"/>
        <v>1754.06</v>
      </c>
      <c r="K181" s="132">
        <f t="shared" si="44"/>
        <v>2960.6200000000003</v>
      </c>
      <c r="L181" s="22" t="s">
        <v>937</v>
      </c>
      <c r="M181" t="s">
        <v>938</v>
      </c>
      <c r="N181" t="s">
        <v>939</v>
      </c>
      <c r="O181" t="s">
        <v>608</v>
      </c>
      <c r="P181" t="s">
        <v>960</v>
      </c>
      <c r="R181" t="s">
        <v>972</v>
      </c>
      <c r="S181" t="s">
        <v>962</v>
      </c>
      <c r="T181" t="s">
        <v>962</v>
      </c>
      <c r="U181" t="s">
        <v>381</v>
      </c>
      <c r="V181" t="s">
        <v>382</v>
      </c>
      <c r="W181" t="s">
        <v>383</v>
      </c>
      <c r="X181" t="s">
        <v>166</v>
      </c>
      <c r="Y181" t="s">
        <v>384</v>
      </c>
      <c r="Z181" t="s">
        <v>125</v>
      </c>
      <c r="AA181" t="s">
        <v>385</v>
      </c>
      <c r="AB181" t="s">
        <v>386</v>
      </c>
      <c r="AC181" t="s">
        <v>387</v>
      </c>
      <c r="AD181" t="s">
        <v>387</v>
      </c>
      <c r="AE181" t="s">
        <v>973</v>
      </c>
      <c r="AF181">
        <v>3.3</v>
      </c>
      <c r="AG181" t="s">
        <v>944</v>
      </c>
      <c r="AH181" t="s">
        <v>964</v>
      </c>
      <c r="AI181">
        <v>0.64</v>
      </c>
      <c r="AJ181" t="s">
        <v>965</v>
      </c>
      <c r="AK181" t="s">
        <v>965</v>
      </c>
      <c r="AL181" t="s">
        <v>516</v>
      </c>
      <c r="AM181" t="s">
        <v>947</v>
      </c>
      <c r="AN181" t="s">
        <v>516</v>
      </c>
      <c r="AO181" t="s">
        <v>387</v>
      </c>
      <c r="AP181" t="s">
        <v>391</v>
      </c>
      <c r="AQ181">
        <v>0</v>
      </c>
      <c r="AR181">
        <v>-1230</v>
      </c>
      <c r="AS181">
        <v>172</v>
      </c>
      <c r="AT181">
        <v>0</v>
      </c>
      <c r="AU181">
        <v>0</v>
      </c>
      <c r="AV181">
        <v>0</v>
      </c>
      <c r="AW181">
        <v>387.98</v>
      </c>
      <c r="AX181">
        <v>818.58</v>
      </c>
      <c r="AY181">
        <v>1754.06</v>
      </c>
      <c r="AZ181">
        <v>638.34</v>
      </c>
      <c r="BA181">
        <v>2322.2800000000002</v>
      </c>
      <c r="BB181">
        <v>0</v>
      </c>
      <c r="BC181">
        <v>0</v>
      </c>
      <c r="BD181">
        <v>0</v>
      </c>
      <c r="BE181" t="s">
        <v>382</v>
      </c>
      <c r="BF181" t="s">
        <v>948</v>
      </c>
      <c r="BG181">
        <v>10</v>
      </c>
      <c r="BI181">
        <v>0</v>
      </c>
      <c r="BJ181">
        <v>10</v>
      </c>
      <c r="BK181">
        <v>0</v>
      </c>
      <c r="BL181">
        <v>0</v>
      </c>
      <c r="BM181">
        <v>0</v>
      </c>
      <c r="BN181">
        <v>172</v>
      </c>
      <c r="BO181">
        <v>0</v>
      </c>
      <c r="BP181">
        <v>0</v>
      </c>
      <c r="BQ181">
        <v>0</v>
      </c>
      <c r="BR181">
        <v>0</v>
      </c>
      <c r="BS181">
        <v>1230</v>
      </c>
      <c r="BT181">
        <v>0</v>
      </c>
      <c r="BU181" t="s">
        <v>474</v>
      </c>
      <c r="BV181" t="s">
        <v>396</v>
      </c>
      <c r="BW181">
        <v>1</v>
      </c>
      <c r="BX181">
        <v>1</v>
      </c>
      <c r="BY181">
        <v>1</v>
      </c>
      <c r="BZ181">
        <v>1</v>
      </c>
      <c r="CA181" t="s">
        <v>397</v>
      </c>
      <c r="CB181">
        <v>1</v>
      </c>
      <c r="CC181">
        <v>0</v>
      </c>
      <c r="CD181" t="s">
        <v>398</v>
      </c>
      <c r="CE181" t="s">
        <v>399</v>
      </c>
      <c r="CF181">
        <v>0</v>
      </c>
      <c r="CG181">
        <v>210.79</v>
      </c>
      <c r="CH181">
        <v>0</v>
      </c>
      <c r="CI181">
        <v>0</v>
      </c>
      <c r="CK181">
        <v>0</v>
      </c>
      <c r="CQ181" t="s">
        <v>389</v>
      </c>
      <c r="CR181" t="b">
        <v>0</v>
      </c>
      <c r="CS181" t="s">
        <v>400</v>
      </c>
      <c r="CT181" t="s">
        <v>401</v>
      </c>
      <c r="CU181">
        <v>0</v>
      </c>
      <c r="CV181">
        <v>2313.2800000000002</v>
      </c>
      <c r="CW181">
        <v>2875.86</v>
      </c>
      <c r="CX181">
        <v>1187.0999999999999</v>
      </c>
      <c r="CY181">
        <v>0.8</v>
      </c>
      <c r="CZ181">
        <v>1.95</v>
      </c>
      <c r="DA181">
        <v>1126.17</v>
      </c>
      <c r="DB181">
        <v>0</v>
      </c>
      <c r="DC181">
        <v>0</v>
      </c>
      <c r="DD181">
        <v>210.79</v>
      </c>
      <c r="DF181">
        <v>0</v>
      </c>
      <c r="DG181">
        <v>0</v>
      </c>
      <c r="DH181">
        <v>0</v>
      </c>
      <c r="DI181">
        <v>0</v>
      </c>
      <c r="DJ181">
        <v>0</v>
      </c>
      <c r="DK181">
        <v>0</v>
      </c>
      <c r="DL181" t="s">
        <v>974</v>
      </c>
      <c r="DM181" t="s">
        <v>966</v>
      </c>
      <c r="DN181" t="s">
        <v>966</v>
      </c>
      <c r="DO181" t="s">
        <v>952</v>
      </c>
      <c r="DP181" t="s">
        <v>952</v>
      </c>
      <c r="DQ181" t="s">
        <v>952</v>
      </c>
      <c r="DR181" t="s">
        <v>953</v>
      </c>
      <c r="DS181" t="s">
        <v>954</v>
      </c>
      <c r="DT181" t="s">
        <v>954</v>
      </c>
      <c r="DU181" t="s">
        <v>955</v>
      </c>
      <c r="DV181" t="s">
        <v>956</v>
      </c>
      <c r="DW181" t="s">
        <v>387</v>
      </c>
      <c r="DZ181" t="s">
        <v>15</v>
      </c>
      <c r="EA181" t="s">
        <v>452</v>
      </c>
      <c r="EB181" t="s">
        <v>382</v>
      </c>
      <c r="EE181" t="s">
        <v>408</v>
      </c>
      <c r="EF181" t="s">
        <v>975</v>
      </c>
      <c r="EG181" t="s">
        <v>938</v>
      </c>
      <c r="EH181" t="s">
        <v>410</v>
      </c>
      <c r="EI181">
        <v>45292</v>
      </c>
      <c r="EK181" t="s">
        <v>976</v>
      </c>
    </row>
    <row r="182" spans="1:143" hidden="1" x14ac:dyDescent="0.3">
      <c r="A182" s="9">
        <f t="shared" si="39"/>
        <v>181</v>
      </c>
      <c r="B182" s="5" t="s">
        <v>929</v>
      </c>
      <c r="C182" t="s">
        <v>197</v>
      </c>
      <c r="D182" t="s">
        <v>193</v>
      </c>
      <c r="E182" t="s">
        <v>166</v>
      </c>
      <c r="F182" s="20" t="str">
        <f t="shared" si="42"/>
        <v>Storage Natural Gas Water Heater, 50 GallonsHeat Pump Water Heater, 45 to 55 GallonsMFm</v>
      </c>
      <c r="G182" s="21">
        <v>-295.55555555555554</v>
      </c>
      <c r="H182" s="21">
        <v>46.250000000000007</v>
      </c>
      <c r="I182" s="5">
        <v>10</v>
      </c>
      <c r="J182" s="132">
        <f t="shared" si="43"/>
        <v>991.72</v>
      </c>
      <c r="K182" s="132">
        <f t="shared" si="44"/>
        <v>2491.5</v>
      </c>
      <c r="L182" s="22" t="s">
        <v>937</v>
      </c>
      <c r="M182" t="s">
        <v>938</v>
      </c>
      <c r="N182" t="s">
        <v>939</v>
      </c>
      <c r="O182" t="s">
        <v>771</v>
      </c>
      <c r="P182" t="s">
        <v>977</v>
      </c>
      <c r="R182" t="s">
        <v>941</v>
      </c>
      <c r="S182" t="s">
        <v>978</v>
      </c>
      <c r="T182" t="s">
        <v>978</v>
      </c>
      <c r="U182" t="s">
        <v>381</v>
      </c>
      <c r="V182" t="s">
        <v>382</v>
      </c>
      <c r="W182" t="s">
        <v>383</v>
      </c>
      <c r="X182" t="s">
        <v>166</v>
      </c>
      <c r="Y182" t="s">
        <v>384</v>
      </c>
      <c r="Z182" t="s">
        <v>125</v>
      </c>
      <c r="AA182" t="s">
        <v>385</v>
      </c>
      <c r="AB182" t="s">
        <v>386</v>
      </c>
      <c r="AC182" t="s">
        <v>387</v>
      </c>
      <c r="AD182" t="s">
        <v>387</v>
      </c>
      <c r="AE182" t="s">
        <v>943</v>
      </c>
      <c r="AF182">
        <v>3.3</v>
      </c>
      <c r="AG182" t="s">
        <v>944</v>
      </c>
      <c r="AH182" t="s">
        <v>979</v>
      </c>
      <c r="AI182">
        <v>0.63</v>
      </c>
      <c r="AJ182" t="s">
        <v>980</v>
      </c>
      <c r="AK182" t="s">
        <v>980</v>
      </c>
      <c r="AL182" t="s">
        <v>516</v>
      </c>
      <c r="AM182" t="s">
        <v>947</v>
      </c>
      <c r="AN182" t="s">
        <v>516</v>
      </c>
      <c r="AO182" t="s">
        <v>387</v>
      </c>
      <c r="AP182" t="s">
        <v>391</v>
      </c>
      <c r="AQ182">
        <v>0</v>
      </c>
      <c r="AR182">
        <v>-1240</v>
      </c>
      <c r="AS182">
        <v>185</v>
      </c>
      <c r="AT182">
        <v>0</v>
      </c>
      <c r="AU182">
        <v>0</v>
      </c>
      <c r="AV182">
        <v>0</v>
      </c>
      <c r="AW182">
        <v>409.45</v>
      </c>
      <c r="AX182">
        <v>1090.33</v>
      </c>
      <c r="AY182">
        <v>991.72</v>
      </c>
      <c r="AZ182">
        <v>596.20000000000005</v>
      </c>
      <c r="BA182">
        <v>1895.3</v>
      </c>
      <c r="BB182">
        <v>0</v>
      </c>
      <c r="BC182">
        <v>0</v>
      </c>
      <c r="BD182">
        <v>0</v>
      </c>
      <c r="BE182" t="s">
        <v>382</v>
      </c>
      <c r="BF182" t="s">
        <v>948</v>
      </c>
      <c r="BG182">
        <v>10</v>
      </c>
      <c r="BI182">
        <v>0</v>
      </c>
      <c r="BJ182">
        <v>10</v>
      </c>
      <c r="BK182">
        <v>0</v>
      </c>
      <c r="BL182">
        <v>0</v>
      </c>
      <c r="BM182">
        <v>0</v>
      </c>
      <c r="BN182">
        <v>185</v>
      </c>
      <c r="BO182">
        <v>0</v>
      </c>
      <c r="BP182">
        <v>0</v>
      </c>
      <c r="BQ182">
        <v>0</v>
      </c>
      <c r="BR182">
        <v>0</v>
      </c>
      <c r="BS182">
        <v>1240</v>
      </c>
      <c r="BT182">
        <v>0</v>
      </c>
      <c r="BU182" t="s">
        <v>474</v>
      </c>
      <c r="BV182" t="s">
        <v>396</v>
      </c>
      <c r="BW182">
        <v>1</v>
      </c>
      <c r="BX182">
        <v>1</v>
      </c>
      <c r="BY182">
        <v>1</v>
      </c>
      <c r="BZ182">
        <v>1</v>
      </c>
      <c r="CA182" t="s">
        <v>397</v>
      </c>
      <c r="CB182">
        <v>1</v>
      </c>
      <c r="CC182">
        <v>0</v>
      </c>
      <c r="CD182" t="s">
        <v>398</v>
      </c>
      <c r="CE182" t="s">
        <v>399</v>
      </c>
      <c r="CF182">
        <v>0</v>
      </c>
      <c r="CG182">
        <v>210.79</v>
      </c>
      <c r="CH182">
        <v>0</v>
      </c>
      <c r="CI182">
        <v>0</v>
      </c>
      <c r="CK182">
        <v>0</v>
      </c>
      <c r="CQ182" t="s">
        <v>389</v>
      </c>
      <c r="CR182" t="b">
        <v>0</v>
      </c>
      <c r="CS182" t="s">
        <v>393</v>
      </c>
      <c r="CT182" t="s">
        <v>949</v>
      </c>
      <c r="CU182">
        <v>0</v>
      </c>
      <c r="CV182">
        <v>2488.12</v>
      </c>
      <c r="CW182">
        <v>2149.84</v>
      </c>
      <c r="CX182">
        <v>1195.04</v>
      </c>
      <c r="CY182">
        <v>1.1599999999999999</v>
      </c>
      <c r="CZ182">
        <v>2.08</v>
      </c>
      <c r="DA182">
        <v>1293.08</v>
      </c>
      <c r="DB182">
        <v>0</v>
      </c>
      <c r="DC182">
        <v>0</v>
      </c>
      <c r="DD182">
        <v>210.79</v>
      </c>
      <c r="DF182">
        <v>0</v>
      </c>
      <c r="DG182">
        <v>0</v>
      </c>
      <c r="DH182">
        <v>0</v>
      </c>
      <c r="DI182">
        <v>0</v>
      </c>
      <c r="DJ182">
        <v>0</v>
      </c>
      <c r="DK182">
        <v>0</v>
      </c>
      <c r="DL182" t="s">
        <v>950</v>
      </c>
      <c r="DM182" t="s">
        <v>981</v>
      </c>
      <c r="DN182" t="s">
        <v>981</v>
      </c>
      <c r="DO182" t="s">
        <v>952</v>
      </c>
      <c r="DP182" t="s">
        <v>952</v>
      </c>
      <c r="DQ182" t="s">
        <v>952</v>
      </c>
      <c r="DR182" t="s">
        <v>953</v>
      </c>
      <c r="DS182" t="s">
        <v>954</v>
      </c>
      <c r="DT182" t="s">
        <v>954</v>
      </c>
      <c r="DU182" t="s">
        <v>955</v>
      </c>
      <c r="DV182" t="s">
        <v>956</v>
      </c>
      <c r="DW182" t="s">
        <v>387</v>
      </c>
      <c r="DZ182" t="s">
        <v>15</v>
      </c>
      <c r="EA182" t="s">
        <v>452</v>
      </c>
      <c r="EB182" t="s">
        <v>382</v>
      </c>
      <c r="EC182" t="s">
        <v>980</v>
      </c>
      <c r="EE182" t="s">
        <v>957</v>
      </c>
      <c r="EF182" t="s">
        <v>982</v>
      </c>
      <c r="EG182" t="s">
        <v>938</v>
      </c>
      <c r="EH182" t="s">
        <v>410</v>
      </c>
      <c r="EI182">
        <v>45292</v>
      </c>
      <c r="EK182" t="s">
        <v>983</v>
      </c>
    </row>
    <row r="183" spans="1:143" hidden="1" x14ac:dyDescent="0.3">
      <c r="A183" s="9">
        <f t="shared" si="39"/>
        <v>182</v>
      </c>
      <c r="B183" s="5" t="s">
        <v>929</v>
      </c>
      <c r="C183" t="s">
        <v>197</v>
      </c>
      <c r="D183" t="s">
        <v>198</v>
      </c>
      <c r="E183" t="s">
        <v>166</v>
      </c>
      <c r="F183" s="20" t="str">
        <f t="shared" si="42"/>
        <v>Storage Natural Gas Water Heater, 50 GallonsHeat Pump Water Heater, 55 to 75 GallonsMFm</v>
      </c>
      <c r="G183" s="21">
        <v>-195.78680203045687</v>
      </c>
      <c r="H183" s="21">
        <v>28.666666666666661</v>
      </c>
      <c r="I183" s="5">
        <v>10</v>
      </c>
      <c r="J183" s="132">
        <f t="shared" si="43"/>
        <v>1460.84</v>
      </c>
      <c r="K183" s="132">
        <f t="shared" si="44"/>
        <v>2960.6200000000003</v>
      </c>
      <c r="L183" s="22" t="s">
        <v>937</v>
      </c>
      <c r="M183" t="s">
        <v>938</v>
      </c>
      <c r="N183" t="s">
        <v>939</v>
      </c>
      <c r="O183" t="s">
        <v>615</v>
      </c>
      <c r="P183" t="s">
        <v>977</v>
      </c>
      <c r="R183" t="s">
        <v>972</v>
      </c>
      <c r="S183" t="s">
        <v>978</v>
      </c>
      <c r="T183" t="s">
        <v>978</v>
      </c>
      <c r="U183" t="s">
        <v>381</v>
      </c>
      <c r="V183" t="s">
        <v>382</v>
      </c>
      <c r="W183" t="s">
        <v>383</v>
      </c>
      <c r="X183" t="s">
        <v>166</v>
      </c>
      <c r="Y183" t="s">
        <v>384</v>
      </c>
      <c r="Z183" t="s">
        <v>125</v>
      </c>
      <c r="AA183" t="s">
        <v>385</v>
      </c>
      <c r="AB183" t="s">
        <v>386</v>
      </c>
      <c r="AC183" t="s">
        <v>387</v>
      </c>
      <c r="AD183" t="s">
        <v>387</v>
      </c>
      <c r="AE183" t="s">
        <v>973</v>
      </c>
      <c r="AF183">
        <v>3.3</v>
      </c>
      <c r="AG183" t="s">
        <v>944</v>
      </c>
      <c r="AH183" t="s">
        <v>979</v>
      </c>
      <c r="AI183">
        <v>0.63</v>
      </c>
      <c r="AJ183" t="s">
        <v>980</v>
      </c>
      <c r="AK183" t="s">
        <v>980</v>
      </c>
      <c r="AL183" t="s">
        <v>516</v>
      </c>
      <c r="AM183" t="s">
        <v>947</v>
      </c>
      <c r="AN183" t="s">
        <v>516</v>
      </c>
      <c r="AO183" t="s">
        <v>387</v>
      </c>
      <c r="AP183" t="s">
        <v>391</v>
      </c>
      <c r="AQ183">
        <v>0</v>
      </c>
      <c r="AR183">
        <v>-1230</v>
      </c>
      <c r="AS183">
        <v>172</v>
      </c>
      <c r="AT183">
        <v>0</v>
      </c>
      <c r="AU183">
        <v>0</v>
      </c>
      <c r="AV183">
        <v>0</v>
      </c>
      <c r="AW183">
        <v>409.45</v>
      </c>
      <c r="AX183">
        <v>1090.33</v>
      </c>
      <c r="AY183">
        <v>1460.84</v>
      </c>
      <c r="AZ183">
        <v>638.34</v>
      </c>
      <c r="BA183">
        <v>2322.2800000000002</v>
      </c>
      <c r="BB183">
        <v>0</v>
      </c>
      <c r="BC183">
        <v>0</v>
      </c>
      <c r="BD183">
        <v>0</v>
      </c>
      <c r="BE183" t="s">
        <v>382</v>
      </c>
      <c r="BF183" t="s">
        <v>948</v>
      </c>
      <c r="BG183">
        <v>10</v>
      </c>
      <c r="BI183">
        <v>0</v>
      </c>
      <c r="BJ183">
        <v>10</v>
      </c>
      <c r="BK183">
        <v>0</v>
      </c>
      <c r="BL183">
        <v>0</v>
      </c>
      <c r="BM183">
        <v>0</v>
      </c>
      <c r="BN183">
        <v>172</v>
      </c>
      <c r="BO183">
        <v>0</v>
      </c>
      <c r="BP183">
        <v>0</v>
      </c>
      <c r="BQ183">
        <v>0</v>
      </c>
      <c r="BR183">
        <v>0</v>
      </c>
      <c r="BS183">
        <v>1230</v>
      </c>
      <c r="BT183">
        <v>0</v>
      </c>
      <c r="BU183" t="s">
        <v>474</v>
      </c>
      <c r="BV183" t="s">
        <v>396</v>
      </c>
      <c r="BW183">
        <v>1</v>
      </c>
      <c r="BX183">
        <v>1</v>
      </c>
      <c r="BY183">
        <v>1</v>
      </c>
      <c r="BZ183">
        <v>1</v>
      </c>
      <c r="CA183" t="s">
        <v>397</v>
      </c>
      <c r="CB183">
        <v>1</v>
      </c>
      <c r="CC183">
        <v>0</v>
      </c>
      <c r="CD183" t="s">
        <v>398</v>
      </c>
      <c r="CE183" t="s">
        <v>399</v>
      </c>
      <c r="CF183">
        <v>0</v>
      </c>
      <c r="CG183">
        <v>210.79</v>
      </c>
      <c r="CH183">
        <v>0</v>
      </c>
      <c r="CI183">
        <v>0</v>
      </c>
      <c r="CK183">
        <v>0</v>
      </c>
      <c r="CQ183" t="s">
        <v>389</v>
      </c>
      <c r="CR183" t="b">
        <v>0</v>
      </c>
      <c r="CS183" t="s">
        <v>400</v>
      </c>
      <c r="CT183" t="s">
        <v>401</v>
      </c>
      <c r="CU183">
        <v>0</v>
      </c>
      <c r="CV183">
        <v>2313.2800000000002</v>
      </c>
      <c r="CW183">
        <v>2593.56</v>
      </c>
      <c r="CX183">
        <v>1187.0999999999999</v>
      </c>
      <c r="CY183">
        <v>0.89</v>
      </c>
      <c r="CZ183">
        <v>1.95</v>
      </c>
      <c r="DA183">
        <v>1126.17</v>
      </c>
      <c r="DB183">
        <v>0</v>
      </c>
      <c r="DC183">
        <v>0</v>
      </c>
      <c r="DD183">
        <v>210.79</v>
      </c>
      <c r="DF183">
        <v>0</v>
      </c>
      <c r="DG183">
        <v>0</v>
      </c>
      <c r="DH183">
        <v>0</v>
      </c>
      <c r="DI183">
        <v>0</v>
      </c>
      <c r="DJ183">
        <v>0</v>
      </c>
      <c r="DK183">
        <v>0</v>
      </c>
      <c r="DL183" t="s">
        <v>974</v>
      </c>
      <c r="DM183" t="s">
        <v>981</v>
      </c>
      <c r="DN183" t="s">
        <v>981</v>
      </c>
      <c r="DO183" t="s">
        <v>952</v>
      </c>
      <c r="DP183" t="s">
        <v>952</v>
      </c>
      <c r="DQ183" t="s">
        <v>952</v>
      </c>
      <c r="DR183" t="s">
        <v>953</v>
      </c>
      <c r="DS183" t="s">
        <v>954</v>
      </c>
      <c r="DT183" t="s">
        <v>954</v>
      </c>
      <c r="DU183" t="s">
        <v>955</v>
      </c>
      <c r="DV183" t="s">
        <v>956</v>
      </c>
      <c r="DW183" t="s">
        <v>387</v>
      </c>
      <c r="DZ183" t="s">
        <v>15</v>
      </c>
      <c r="EA183" t="s">
        <v>452</v>
      </c>
      <c r="EB183" t="s">
        <v>382</v>
      </c>
      <c r="EE183" t="s">
        <v>408</v>
      </c>
      <c r="EF183" t="s">
        <v>984</v>
      </c>
      <c r="EG183" t="s">
        <v>938</v>
      </c>
      <c r="EH183" t="s">
        <v>410</v>
      </c>
      <c r="EI183">
        <v>45292</v>
      </c>
      <c r="EK183" t="s">
        <v>985</v>
      </c>
    </row>
    <row r="184" spans="1:143" hidden="1" x14ac:dyDescent="0.3">
      <c r="A184" s="9">
        <f t="shared" si="39"/>
        <v>183</v>
      </c>
      <c r="B184" s="5" t="s">
        <v>929</v>
      </c>
      <c r="C184" t="s">
        <v>197</v>
      </c>
      <c r="D184" t="s">
        <v>200</v>
      </c>
      <c r="E184" t="s">
        <v>166</v>
      </c>
      <c r="F184" s="20" t="str">
        <f t="shared" si="42"/>
        <v>Storage Natural Gas Water Heater, 50 GallonsHeat Pump Water Heater, 75+ GallonsMFm</v>
      </c>
      <c r="G184" s="21">
        <v>-380.54263565891461</v>
      </c>
      <c r="H184" s="21">
        <v>61.666666666666664</v>
      </c>
      <c r="I184" s="5">
        <v>10</v>
      </c>
      <c r="J184" s="132">
        <f t="shared" si="43"/>
        <v>1969.72</v>
      </c>
      <c r="K184" s="132">
        <f t="shared" si="44"/>
        <v>3469.5</v>
      </c>
      <c r="L184" s="22" t="s">
        <v>937</v>
      </c>
      <c r="M184" t="s">
        <v>938</v>
      </c>
      <c r="N184" t="s">
        <v>939</v>
      </c>
      <c r="O184" t="s">
        <v>625</v>
      </c>
      <c r="P184" t="s">
        <v>977</v>
      </c>
      <c r="R184" t="s">
        <v>986</v>
      </c>
      <c r="S184" t="s">
        <v>978</v>
      </c>
      <c r="T184" t="s">
        <v>978</v>
      </c>
      <c r="U184" t="s">
        <v>381</v>
      </c>
      <c r="V184" t="s">
        <v>382</v>
      </c>
      <c r="W184" t="s">
        <v>383</v>
      </c>
      <c r="X184" t="s">
        <v>166</v>
      </c>
      <c r="Y184" t="s">
        <v>384</v>
      </c>
      <c r="Z184" t="s">
        <v>125</v>
      </c>
      <c r="AA184" t="s">
        <v>385</v>
      </c>
      <c r="AB184" t="s">
        <v>386</v>
      </c>
      <c r="AC184" t="s">
        <v>387</v>
      </c>
      <c r="AD184" t="s">
        <v>387</v>
      </c>
      <c r="AE184" t="s">
        <v>987</v>
      </c>
      <c r="AF184">
        <v>3.3</v>
      </c>
      <c r="AG184" t="s">
        <v>944</v>
      </c>
      <c r="AH184" t="s">
        <v>979</v>
      </c>
      <c r="AI184">
        <v>0.63</v>
      </c>
      <c r="AJ184" t="s">
        <v>980</v>
      </c>
      <c r="AK184" t="s">
        <v>980</v>
      </c>
      <c r="AL184" t="s">
        <v>516</v>
      </c>
      <c r="AM184" t="s">
        <v>947</v>
      </c>
      <c r="AN184" t="s">
        <v>516</v>
      </c>
      <c r="AO184" t="s">
        <v>387</v>
      </c>
      <c r="AP184" t="s">
        <v>391</v>
      </c>
      <c r="AQ184">
        <v>0</v>
      </c>
      <c r="AR184">
        <v>-1220</v>
      </c>
      <c r="AS184">
        <v>185</v>
      </c>
      <c r="AT184">
        <v>0</v>
      </c>
      <c r="AU184">
        <v>0</v>
      </c>
      <c r="AV184">
        <v>0</v>
      </c>
      <c r="AW184">
        <v>409.45</v>
      </c>
      <c r="AX184">
        <v>1090.33</v>
      </c>
      <c r="AY184">
        <v>1969.72</v>
      </c>
      <c r="AZ184">
        <v>691.98</v>
      </c>
      <c r="BA184">
        <v>2777.52</v>
      </c>
      <c r="BB184">
        <v>0</v>
      </c>
      <c r="BC184">
        <v>0</v>
      </c>
      <c r="BD184">
        <v>0</v>
      </c>
      <c r="BE184" t="s">
        <v>382</v>
      </c>
      <c r="BF184" t="s">
        <v>948</v>
      </c>
      <c r="BG184">
        <v>10</v>
      </c>
      <c r="BI184">
        <v>0</v>
      </c>
      <c r="BJ184">
        <v>10</v>
      </c>
      <c r="BK184">
        <v>0</v>
      </c>
      <c r="BL184">
        <v>0</v>
      </c>
      <c r="BM184">
        <v>0</v>
      </c>
      <c r="BN184">
        <v>185</v>
      </c>
      <c r="BO184">
        <v>0</v>
      </c>
      <c r="BP184">
        <v>0</v>
      </c>
      <c r="BQ184">
        <v>0</v>
      </c>
      <c r="BR184">
        <v>0</v>
      </c>
      <c r="BS184">
        <v>1220</v>
      </c>
      <c r="BT184">
        <v>0</v>
      </c>
      <c r="BU184" t="s">
        <v>474</v>
      </c>
      <c r="BV184" t="s">
        <v>396</v>
      </c>
      <c r="BW184">
        <v>1</v>
      </c>
      <c r="BX184">
        <v>1</v>
      </c>
      <c r="BY184">
        <v>1</v>
      </c>
      <c r="BZ184">
        <v>1</v>
      </c>
      <c r="CA184" t="s">
        <v>397</v>
      </c>
      <c r="CB184">
        <v>1</v>
      </c>
      <c r="CC184">
        <v>0</v>
      </c>
      <c r="CD184" t="s">
        <v>398</v>
      </c>
      <c r="CE184" t="s">
        <v>399</v>
      </c>
      <c r="CF184">
        <v>0</v>
      </c>
      <c r="CG184">
        <v>210.79</v>
      </c>
      <c r="CH184">
        <v>0</v>
      </c>
      <c r="CI184">
        <v>0</v>
      </c>
      <c r="CK184">
        <v>0</v>
      </c>
      <c r="CQ184" t="s">
        <v>389</v>
      </c>
      <c r="CR184" t="b">
        <v>0</v>
      </c>
      <c r="CS184" t="s">
        <v>400</v>
      </c>
      <c r="CT184" t="s">
        <v>401</v>
      </c>
      <c r="CU184">
        <v>0</v>
      </c>
      <c r="CV184">
        <v>2488.12</v>
      </c>
      <c r="CW184">
        <v>3075.56</v>
      </c>
      <c r="CX184">
        <v>1179.1600000000001</v>
      </c>
      <c r="CY184">
        <v>0.81</v>
      </c>
      <c r="CZ184">
        <v>2.11</v>
      </c>
      <c r="DA184">
        <v>1308.95</v>
      </c>
      <c r="DB184">
        <v>0</v>
      </c>
      <c r="DC184">
        <v>0</v>
      </c>
      <c r="DD184">
        <v>210.79</v>
      </c>
      <c r="DF184">
        <v>0</v>
      </c>
      <c r="DG184">
        <v>0</v>
      </c>
      <c r="DH184">
        <v>0</v>
      </c>
      <c r="DI184">
        <v>0</v>
      </c>
      <c r="DJ184">
        <v>0</v>
      </c>
      <c r="DK184">
        <v>0</v>
      </c>
      <c r="DL184" t="s">
        <v>988</v>
      </c>
      <c r="DM184" t="s">
        <v>981</v>
      </c>
      <c r="DN184" t="s">
        <v>981</v>
      </c>
      <c r="DO184" t="s">
        <v>952</v>
      </c>
      <c r="DP184" t="s">
        <v>952</v>
      </c>
      <c r="DQ184" t="s">
        <v>952</v>
      </c>
      <c r="DR184" t="s">
        <v>953</v>
      </c>
      <c r="DS184" t="s">
        <v>954</v>
      </c>
      <c r="DT184" t="s">
        <v>954</v>
      </c>
      <c r="DU184" t="s">
        <v>955</v>
      </c>
      <c r="DV184" t="s">
        <v>956</v>
      </c>
      <c r="DW184" t="s">
        <v>387</v>
      </c>
      <c r="DZ184" t="s">
        <v>15</v>
      </c>
      <c r="EA184" t="s">
        <v>452</v>
      </c>
      <c r="EB184" t="s">
        <v>382</v>
      </c>
      <c r="EE184" t="s">
        <v>408</v>
      </c>
      <c r="EF184" t="s">
        <v>989</v>
      </c>
      <c r="EG184" t="s">
        <v>938</v>
      </c>
      <c r="EH184" t="s">
        <v>410</v>
      </c>
      <c r="EI184">
        <v>45292</v>
      </c>
      <c r="EK184" t="s">
        <v>990</v>
      </c>
    </row>
    <row r="185" spans="1:143" hidden="1" x14ac:dyDescent="0.3">
      <c r="A185" s="9">
        <f t="shared" si="39"/>
        <v>184</v>
      </c>
      <c r="B185" s="5" t="s">
        <v>929</v>
      </c>
      <c r="C185" t="s">
        <v>199</v>
      </c>
      <c r="D185" t="s">
        <v>198</v>
      </c>
      <c r="E185" t="s">
        <v>166</v>
      </c>
      <c r="F185" s="20" t="str">
        <f t="shared" si="42"/>
        <v>Storage Natural Gas Water Heater, 60 GallonsHeat Pump Water Heater, 55 to 75 GallonsMFm</v>
      </c>
      <c r="G185" s="21">
        <v>-195.78680203045687</v>
      </c>
      <c r="H185" s="21">
        <v>32.333333333333336</v>
      </c>
      <c r="I185" s="5">
        <v>10</v>
      </c>
      <c r="J185" s="132">
        <f t="shared" si="43"/>
        <v>1436.7</v>
      </c>
      <c r="K185" s="132">
        <f t="shared" si="44"/>
        <v>2960.6200000000003</v>
      </c>
      <c r="L185" s="22" t="s">
        <v>937</v>
      </c>
      <c r="M185" t="s">
        <v>938</v>
      </c>
      <c r="N185" t="s">
        <v>939</v>
      </c>
      <c r="O185" t="s">
        <v>561</v>
      </c>
      <c r="P185" t="s">
        <v>991</v>
      </c>
      <c r="R185" t="s">
        <v>972</v>
      </c>
      <c r="S185" t="s">
        <v>992</v>
      </c>
      <c r="T185" t="s">
        <v>992</v>
      </c>
      <c r="U185" t="s">
        <v>381</v>
      </c>
      <c r="V185" t="s">
        <v>382</v>
      </c>
      <c r="W185" t="s">
        <v>383</v>
      </c>
      <c r="X185" t="s">
        <v>166</v>
      </c>
      <c r="Y185" t="s">
        <v>384</v>
      </c>
      <c r="Z185" t="s">
        <v>125</v>
      </c>
      <c r="AA185" t="s">
        <v>385</v>
      </c>
      <c r="AB185" t="s">
        <v>386</v>
      </c>
      <c r="AC185" t="s">
        <v>387</v>
      </c>
      <c r="AD185" t="s">
        <v>387</v>
      </c>
      <c r="AE185" t="s">
        <v>973</v>
      </c>
      <c r="AF185">
        <v>3.3</v>
      </c>
      <c r="AG185" t="s">
        <v>944</v>
      </c>
      <c r="AH185" t="s">
        <v>993</v>
      </c>
      <c r="AI185">
        <v>0.61</v>
      </c>
      <c r="AJ185" t="s">
        <v>994</v>
      </c>
      <c r="AK185" t="s">
        <v>994</v>
      </c>
      <c r="AL185" t="s">
        <v>516</v>
      </c>
      <c r="AM185" t="s">
        <v>947</v>
      </c>
      <c r="AN185" t="s">
        <v>516</v>
      </c>
      <c r="AO185" t="s">
        <v>387</v>
      </c>
      <c r="AP185" t="s">
        <v>391</v>
      </c>
      <c r="AQ185">
        <v>0</v>
      </c>
      <c r="AR185">
        <v>-1230</v>
      </c>
      <c r="AS185">
        <v>194</v>
      </c>
      <c r="AT185">
        <v>0</v>
      </c>
      <c r="AU185">
        <v>0</v>
      </c>
      <c r="AV185">
        <v>0</v>
      </c>
      <c r="AW185">
        <v>433.59</v>
      </c>
      <c r="AX185">
        <v>1090.33</v>
      </c>
      <c r="AY185">
        <v>1436.7</v>
      </c>
      <c r="AZ185">
        <v>638.34</v>
      </c>
      <c r="BA185">
        <v>2322.2800000000002</v>
      </c>
      <c r="BB185">
        <v>0</v>
      </c>
      <c r="BC185">
        <v>0</v>
      </c>
      <c r="BD185">
        <v>0</v>
      </c>
      <c r="BE185" t="s">
        <v>382</v>
      </c>
      <c r="BF185" t="s">
        <v>948</v>
      </c>
      <c r="BG185">
        <v>10</v>
      </c>
      <c r="BI185">
        <v>0</v>
      </c>
      <c r="BJ185">
        <v>10</v>
      </c>
      <c r="BK185">
        <v>0</v>
      </c>
      <c r="BL185">
        <v>0</v>
      </c>
      <c r="BM185">
        <v>0</v>
      </c>
      <c r="BN185">
        <v>194</v>
      </c>
      <c r="BO185">
        <v>0</v>
      </c>
      <c r="BP185">
        <v>0</v>
      </c>
      <c r="BQ185">
        <v>0</v>
      </c>
      <c r="BR185">
        <v>0</v>
      </c>
      <c r="BS185">
        <v>1230</v>
      </c>
      <c r="BT185">
        <v>0</v>
      </c>
      <c r="BU185" t="s">
        <v>474</v>
      </c>
      <c r="BV185" t="s">
        <v>396</v>
      </c>
      <c r="BW185">
        <v>1</v>
      </c>
      <c r="BX185">
        <v>1</v>
      </c>
      <c r="BY185">
        <v>1</v>
      </c>
      <c r="BZ185">
        <v>1</v>
      </c>
      <c r="CA185" t="s">
        <v>397</v>
      </c>
      <c r="CB185">
        <v>1</v>
      </c>
      <c r="CC185">
        <v>0</v>
      </c>
      <c r="CD185" t="s">
        <v>398</v>
      </c>
      <c r="CE185" t="s">
        <v>399</v>
      </c>
      <c r="CF185">
        <v>0</v>
      </c>
      <c r="CG185">
        <v>210.79</v>
      </c>
      <c r="CH185">
        <v>0</v>
      </c>
      <c r="CI185">
        <v>0</v>
      </c>
      <c r="CK185">
        <v>0</v>
      </c>
      <c r="CQ185" t="s">
        <v>389</v>
      </c>
      <c r="CR185" t="b">
        <v>0</v>
      </c>
      <c r="CS185" t="s">
        <v>393</v>
      </c>
      <c r="CT185" t="s">
        <v>949</v>
      </c>
      <c r="CU185">
        <v>0</v>
      </c>
      <c r="CV185">
        <v>2609.16</v>
      </c>
      <c r="CW185">
        <v>2570.3200000000002</v>
      </c>
      <c r="CX185">
        <v>1187.0999999999999</v>
      </c>
      <c r="CY185">
        <v>1.02</v>
      </c>
      <c r="CZ185">
        <v>2.2000000000000002</v>
      </c>
      <c r="DA185">
        <v>1422.06</v>
      </c>
      <c r="DB185">
        <v>0</v>
      </c>
      <c r="DC185">
        <v>0</v>
      </c>
      <c r="DD185">
        <v>210.79</v>
      </c>
      <c r="DF185">
        <v>0</v>
      </c>
      <c r="DG185">
        <v>0</v>
      </c>
      <c r="DH185">
        <v>0</v>
      </c>
      <c r="DI185">
        <v>0</v>
      </c>
      <c r="DJ185">
        <v>0</v>
      </c>
      <c r="DK185">
        <v>0</v>
      </c>
      <c r="DL185" t="s">
        <v>974</v>
      </c>
      <c r="DM185" t="s">
        <v>995</v>
      </c>
      <c r="DN185" t="s">
        <v>995</v>
      </c>
      <c r="DO185" t="s">
        <v>952</v>
      </c>
      <c r="DP185" t="s">
        <v>952</v>
      </c>
      <c r="DQ185" t="s">
        <v>952</v>
      </c>
      <c r="DR185" t="s">
        <v>953</v>
      </c>
      <c r="DS185" t="s">
        <v>954</v>
      </c>
      <c r="DT185" t="s">
        <v>954</v>
      </c>
      <c r="DU185" t="s">
        <v>955</v>
      </c>
      <c r="DV185" t="s">
        <v>956</v>
      </c>
      <c r="DW185" t="s">
        <v>387</v>
      </c>
      <c r="DZ185" t="s">
        <v>15</v>
      </c>
      <c r="EA185" t="s">
        <v>452</v>
      </c>
      <c r="EB185" t="s">
        <v>382</v>
      </c>
      <c r="EC185" t="s">
        <v>994</v>
      </c>
      <c r="EE185" t="s">
        <v>957</v>
      </c>
      <c r="EF185" t="s">
        <v>996</v>
      </c>
      <c r="EG185" t="s">
        <v>938</v>
      </c>
      <c r="EH185" t="s">
        <v>410</v>
      </c>
      <c r="EI185">
        <v>45292</v>
      </c>
      <c r="EK185" t="s">
        <v>997</v>
      </c>
    </row>
    <row r="186" spans="1:143" hidden="1" x14ac:dyDescent="0.3">
      <c r="A186" s="9">
        <f t="shared" si="39"/>
        <v>185</v>
      </c>
      <c r="B186" s="5" t="s">
        <v>929</v>
      </c>
      <c r="C186" t="s">
        <v>199</v>
      </c>
      <c r="D186" t="s">
        <v>200</v>
      </c>
      <c r="E186" t="s">
        <v>166</v>
      </c>
      <c r="F186" s="20" t="str">
        <f t="shared" si="42"/>
        <v>Storage Natural Gas Water Heater, 60 GallonsHeat Pump Water Heater, 75+ GallonsMFm</v>
      </c>
      <c r="G186" s="21">
        <v>-380.54263565891461</v>
      </c>
      <c r="H186" s="21">
        <v>64.666666666666657</v>
      </c>
      <c r="I186" s="5">
        <v>10</v>
      </c>
      <c r="J186" s="132">
        <f t="shared" si="43"/>
        <v>1945.58</v>
      </c>
      <c r="K186" s="132">
        <f t="shared" si="44"/>
        <v>3469.5</v>
      </c>
      <c r="L186" s="22" t="s">
        <v>937</v>
      </c>
      <c r="M186" t="s">
        <v>938</v>
      </c>
      <c r="N186" t="s">
        <v>939</v>
      </c>
      <c r="O186" t="s">
        <v>631</v>
      </c>
      <c r="P186" t="s">
        <v>991</v>
      </c>
      <c r="R186" t="s">
        <v>986</v>
      </c>
      <c r="S186" t="s">
        <v>992</v>
      </c>
      <c r="T186" t="s">
        <v>992</v>
      </c>
      <c r="U186" t="s">
        <v>381</v>
      </c>
      <c r="V186" t="s">
        <v>382</v>
      </c>
      <c r="W186" t="s">
        <v>383</v>
      </c>
      <c r="X186" t="s">
        <v>166</v>
      </c>
      <c r="Y186" t="s">
        <v>384</v>
      </c>
      <c r="Z186" t="s">
        <v>125</v>
      </c>
      <c r="AA186" t="s">
        <v>385</v>
      </c>
      <c r="AB186" t="s">
        <v>386</v>
      </c>
      <c r="AC186" t="s">
        <v>387</v>
      </c>
      <c r="AD186" t="s">
        <v>387</v>
      </c>
      <c r="AE186" t="s">
        <v>987</v>
      </c>
      <c r="AF186">
        <v>3.3</v>
      </c>
      <c r="AG186" t="s">
        <v>944</v>
      </c>
      <c r="AH186" t="s">
        <v>993</v>
      </c>
      <c r="AI186">
        <v>0.61</v>
      </c>
      <c r="AJ186" t="s">
        <v>994</v>
      </c>
      <c r="AK186" t="s">
        <v>994</v>
      </c>
      <c r="AL186" t="s">
        <v>516</v>
      </c>
      <c r="AM186" t="s">
        <v>947</v>
      </c>
      <c r="AN186" t="s">
        <v>516</v>
      </c>
      <c r="AO186" t="s">
        <v>387</v>
      </c>
      <c r="AP186" t="s">
        <v>391</v>
      </c>
      <c r="AQ186">
        <v>0</v>
      </c>
      <c r="AR186">
        <v>-1220</v>
      </c>
      <c r="AS186">
        <v>194</v>
      </c>
      <c r="AT186">
        <v>0</v>
      </c>
      <c r="AU186">
        <v>0</v>
      </c>
      <c r="AV186">
        <v>0</v>
      </c>
      <c r="AW186">
        <v>433.59</v>
      </c>
      <c r="AX186">
        <v>1090.33</v>
      </c>
      <c r="AY186">
        <v>1945.58</v>
      </c>
      <c r="AZ186">
        <v>691.98</v>
      </c>
      <c r="BA186">
        <v>2777.52</v>
      </c>
      <c r="BB186">
        <v>0</v>
      </c>
      <c r="BC186">
        <v>0</v>
      </c>
      <c r="BD186">
        <v>0</v>
      </c>
      <c r="BE186" t="s">
        <v>382</v>
      </c>
      <c r="BF186" t="s">
        <v>948</v>
      </c>
      <c r="BG186">
        <v>10</v>
      </c>
      <c r="BI186">
        <v>0</v>
      </c>
      <c r="BJ186">
        <v>10</v>
      </c>
      <c r="BK186">
        <v>0</v>
      </c>
      <c r="BL186">
        <v>0</v>
      </c>
      <c r="BM186">
        <v>0</v>
      </c>
      <c r="BN186">
        <v>194</v>
      </c>
      <c r="BO186">
        <v>0</v>
      </c>
      <c r="BP186">
        <v>0</v>
      </c>
      <c r="BQ186">
        <v>0</v>
      </c>
      <c r="BR186">
        <v>0</v>
      </c>
      <c r="BS186">
        <v>1220</v>
      </c>
      <c r="BT186">
        <v>0</v>
      </c>
      <c r="BU186" t="s">
        <v>474</v>
      </c>
      <c r="BV186" t="s">
        <v>396</v>
      </c>
      <c r="BW186">
        <v>1</v>
      </c>
      <c r="BX186">
        <v>1</v>
      </c>
      <c r="BY186">
        <v>1</v>
      </c>
      <c r="BZ186">
        <v>1</v>
      </c>
      <c r="CA186" t="s">
        <v>397</v>
      </c>
      <c r="CB186">
        <v>1</v>
      </c>
      <c r="CC186">
        <v>0</v>
      </c>
      <c r="CD186" t="s">
        <v>398</v>
      </c>
      <c r="CE186" t="s">
        <v>399</v>
      </c>
      <c r="CF186">
        <v>0</v>
      </c>
      <c r="CG186">
        <v>210.79</v>
      </c>
      <c r="CH186">
        <v>0</v>
      </c>
      <c r="CI186">
        <v>0</v>
      </c>
      <c r="CK186">
        <v>0</v>
      </c>
      <c r="CQ186" t="s">
        <v>389</v>
      </c>
      <c r="CR186" t="b">
        <v>0</v>
      </c>
      <c r="CS186" t="s">
        <v>400</v>
      </c>
      <c r="CT186" t="s">
        <v>401</v>
      </c>
      <c r="CU186">
        <v>0</v>
      </c>
      <c r="CV186">
        <v>2609.16</v>
      </c>
      <c r="CW186">
        <v>3052.32</v>
      </c>
      <c r="CX186">
        <v>1179.1600000000001</v>
      </c>
      <c r="CY186">
        <v>0.85</v>
      </c>
      <c r="CZ186">
        <v>2.21</v>
      </c>
      <c r="DA186">
        <v>1430</v>
      </c>
      <c r="DB186">
        <v>0</v>
      </c>
      <c r="DC186">
        <v>0</v>
      </c>
      <c r="DD186">
        <v>210.79</v>
      </c>
      <c r="DF186">
        <v>0</v>
      </c>
      <c r="DG186">
        <v>0</v>
      </c>
      <c r="DH186">
        <v>0</v>
      </c>
      <c r="DI186">
        <v>0</v>
      </c>
      <c r="DJ186">
        <v>0</v>
      </c>
      <c r="DK186">
        <v>0</v>
      </c>
      <c r="DL186" t="s">
        <v>988</v>
      </c>
      <c r="DM186" t="s">
        <v>995</v>
      </c>
      <c r="DN186" t="s">
        <v>995</v>
      </c>
      <c r="DO186" t="s">
        <v>952</v>
      </c>
      <c r="DP186" t="s">
        <v>952</v>
      </c>
      <c r="DQ186" t="s">
        <v>952</v>
      </c>
      <c r="DR186" t="s">
        <v>953</v>
      </c>
      <c r="DS186" t="s">
        <v>954</v>
      </c>
      <c r="DT186" t="s">
        <v>954</v>
      </c>
      <c r="DU186" t="s">
        <v>955</v>
      </c>
      <c r="DV186" t="s">
        <v>956</v>
      </c>
      <c r="DW186" t="s">
        <v>387</v>
      </c>
      <c r="DZ186" t="s">
        <v>15</v>
      </c>
      <c r="EA186" t="s">
        <v>452</v>
      </c>
      <c r="EB186" t="s">
        <v>382</v>
      </c>
      <c r="EE186" t="s">
        <v>408</v>
      </c>
      <c r="EF186" t="s">
        <v>998</v>
      </c>
      <c r="EG186" t="s">
        <v>938</v>
      </c>
      <c r="EH186" t="s">
        <v>410</v>
      </c>
      <c r="EI186">
        <v>45292</v>
      </c>
      <c r="EK186" t="s">
        <v>999</v>
      </c>
    </row>
    <row r="187" spans="1:143" hidden="1" x14ac:dyDescent="0.3">
      <c r="A187" s="9">
        <f t="shared" si="39"/>
        <v>186</v>
      </c>
      <c r="B187" s="5" t="s">
        <v>929</v>
      </c>
      <c r="C187" t="s">
        <v>201</v>
      </c>
      <c r="D187" t="s">
        <v>200</v>
      </c>
      <c r="E187" t="s">
        <v>166</v>
      </c>
      <c r="F187" s="20" t="str">
        <f t="shared" si="42"/>
        <v>Storage Natural Gas Water Heater, 75 GallonsHeat Pump Water Heater, 75+ GallonsMFm</v>
      </c>
      <c r="G187" s="21">
        <v>-380.54263565891461</v>
      </c>
      <c r="H187" s="21">
        <v>63.999999999999993</v>
      </c>
      <c r="I187" s="5">
        <v>10</v>
      </c>
      <c r="J187" s="132">
        <f t="shared" si="43"/>
        <v>687.44</v>
      </c>
      <c r="K187" s="132">
        <f t="shared" si="44"/>
        <v>3469.5</v>
      </c>
      <c r="L187" s="22" t="s">
        <v>937</v>
      </c>
      <c r="M187" t="s">
        <v>938</v>
      </c>
      <c r="N187" t="s">
        <v>939</v>
      </c>
      <c r="O187" t="s">
        <v>569</v>
      </c>
      <c r="P187" t="s">
        <v>1000</v>
      </c>
      <c r="R187" t="s">
        <v>986</v>
      </c>
      <c r="S187" t="s">
        <v>1001</v>
      </c>
      <c r="T187" t="s">
        <v>1001</v>
      </c>
      <c r="U187" t="s">
        <v>381</v>
      </c>
      <c r="V187" t="s">
        <v>382</v>
      </c>
      <c r="W187" t="s">
        <v>383</v>
      </c>
      <c r="X187" t="s">
        <v>166</v>
      </c>
      <c r="Y187" t="s">
        <v>384</v>
      </c>
      <c r="Z187" t="s">
        <v>125</v>
      </c>
      <c r="AA187" t="s">
        <v>385</v>
      </c>
      <c r="AB187" t="s">
        <v>386</v>
      </c>
      <c r="AC187" t="s">
        <v>387</v>
      </c>
      <c r="AD187" t="s">
        <v>387</v>
      </c>
      <c r="AE187" t="s">
        <v>987</v>
      </c>
      <c r="AF187">
        <v>3.3</v>
      </c>
      <c r="AG187" t="s">
        <v>944</v>
      </c>
      <c r="AH187" t="s">
        <v>1002</v>
      </c>
      <c r="AI187">
        <v>0.59</v>
      </c>
      <c r="AJ187" t="s">
        <v>1003</v>
      </c>
      <c r="AK187" t="s">
        <v>1003</v>
      </c>
      <c r="AL187" t="s">
        <v>516</v>
      </c>
      <c r="AM187" t="s">
        <v>947</v>
      </c>
      <c r="AN187" t="s">
        <v>516</v>
      </c>
      <c r="AO187" t="s">
        <v>387</v>
      </c>
      <c r="AP187" t="s">
        <v>391</v>
      </c>
      <c r="AQ187">
        <v>0</v>
      </c>
      <c r="AR187">
        <v>-1220</v>
      </c>
      <c r="AS187">
        <v>192</v>
      </c>
      <c r="AT187">
        <v>0</v>
      </c>
      <c r="AU187">
        <v>0</v>
      </c>
      <c r="AV187">
        <v>0</v>
      </c>
      <c r="AW187">
        <v>491.08</v>
      </c>
      <c r="AX187">
        <v>2290.9699999999998</v>
      </c>
      <c r="AY187">
        <v>687.44</v>
      </c>
      <c r="AZ187">
        <v>691.98</v>
      </c>
      <c r="BA187">
        <v>2777.52</v>
      </c>
      <c r="BB187">
        <v>0</v>
      </c>
      <c r="BC187">
        <v>0</v>
      </c>
      <c r="BD187">
        <v>0</v>
      </c>
      <c r="BE187" t="s">
        <v>382</v>
      </c>
      <c r="BF187" t="s">
        <v>948</v>
      </c>
      <c r="BG187">
        <v>10</v>
      </c>
      <c r="BI187">
        <v>0</v>
      </c>
      <c r="BJ187">
        <v>10</v>
      </c>
      <c r="BK187">
        <v>0</v>
      </c>
      <c r="BL187">
        <v>0</v>
      </c>
      <c r="BM187">
        <v>0</v>
      </c>
      <c r="BN187">
        <v>192</v>
      </c>
      <c r="BO187">
        <v>0</v>
      </c>
      <c r="BP187">
        <v>0</v>
      </c>
      <c r="BQ187">
        <v>0</v>
      </c>
      <c r="BR187">
        <v>0</v>
      </c>
      <c r="BS187">
        <v>1220</v>
      </c>
      <c r="BT187">
        <v>0</v>
      </c>
      <c r="BU187" t="s">
        <v>474</v>
      </c>
      <c r="BV187" t="s">
        <v>396</v>
      </c>
      <c r="BW187">
        <v>1</v>
      </c>
      <c r="BX187">
        <v>1</v>
      </c>
      <c r="BY187">
        <v>1</v>
      </c>
      <c r="BZ187">
        <v>1</v>
      </c>
      <c r="CA187" t="s">
        <v>397</v>
      </c>
      <c r="CB187">
        <v>1</v>
      </c>
      <c r="CC187">
        <v>0</v>
      </c>
      <c r="CD187" t="s">
        <v>398</v>
      </c>
      <c r="CE187" t="s">
        <v>399</v>
      </c>
      <c r="CF187">
        <v>0</v>
      </c>
      <c r="CG187">
        <v>210.79</v>
      </c>
      <c r="CH187">
        <v>0</v>
      </c>
      <c r="CI187">
        <v>0</v>
      </c>
      <c r="CK187">
        <v>0</v>
      </c>
      <c r="CQ187" t="s">
        <v>389</v>
      </c>
      <c r="CR187" t="b">
        <v>0</v>
      </c>
      <c r="CS187" t="s">
        <v>393</v>
      </c>
      <c r="CT187" t="s">
        <v>949</v>
      </c>
      <c r="CU187">
        <v>0</v>
      </c>
      <c r="CV187">
        <v>2582.2600000000002</v>
      </c>
      <c r="CW187">
        <v>1841.01</v>
      </c>
      <c r="CX187">
        <v>1179.1600000000001</v>
      </c>
      <c r="CY187">
        <v>1.4</v>
      </c>
      <c r="CZ187">
        <v>2.19</v>
      </c>
      <c r="DA187">
        <v>1403.1</v>
      </c>
      <c r="DB187">
        <v>0</v>
      </c>
      <c r="DC187">
        <v>0</v>
      </c>
      <c r="DD187">
        <v>210.79</v>
      </c>
      <c r="DF187">
        <v>0</v>
      </c>
      <c r="DG187">
        <v>0</v>
      </c>
      <c r="DH187">
        <v>0</v>
      </c>
      <c r="DI187">
        <v>0</v>
      </c>
      <c r="DJ187">
        <v>0</v>
      </c>
      <c r="DK187">
        <v>0</v>
      </c>
      <c r="DL187" t="s">
        <v>988</v>
      </c>
      <c r="DM187" t="s">
        <v>1004</v>
      </c>
      <c r="DN187" t="s">
        <v>1004</v>
      </c>
      <c r="DO187" t="s">
        <v>952</v>
      </c>
      <c r="DP187" t="s">
        <v>952</v>
      </c>
      <c r="DQ187" t="s">
        <v>952</v>
      </c>
      <c r="DR187" t="s">
        <v>953</v>
      </c>
      <c r="DS187" t="s">
        <v>954</v>
      </c>
      <c r="DT187" t="s">
        <v>954</v>
      </c>
      <c r="DU187" t="s">
        <v>955</v>
      </c>
      <c r="DV187" t="s">
        <v>956</v>
      </c>
      <c r="DW187" t="s">
        <v>387</v>
      </c>
      <c r="DZ187" t="s">
        <v>15</v>
      </c>
      <c r="EA187" t="s">
        <v>452</v>
      </c>
      <c r="EB187" t="s">
        <v>382</v>
      </c>
      <c r="EC187" t="s">
        <v>1003</v>
      </c>
      <c r="EE187" t="s">
        <v>957</v>
      </c>
      <c r="EF187" t="s">
        <v>1005</v>
      </c>
      <c r="EG187" t="s">
        <v>938</v>
      </c>
      <c r="EH187" t="s">
        <v>410</v>
      </c>
      <c r="EI187">
        <v>45292</v>
      </c>
      <c r="EK187" t="s">
        <v>1006</v>
      </c>
    </row>
    <row r="188" spans="1:143" hidden="1" x14ac:dyDescent="0.3">
      <c r="A188" s="9">
        <f t="shared" si="39"/>
        <v>187</v>
      </c>
      <c r="B188" s="5" t="s">
        <v>929</v>
      </c>
      <c r="C188" t="s">
        <v>192</v>
      </c>
      <c r="D188" t="s">
        <v>193</v>
      </c>
      <c r="E188" t="s">
        <v>166</v>
      </c>
      <c r="F188" s="20" t="str">
        <f t="shared" si="42"/>
        <v>Tankless Natural Gas Water HeaterHeat Pump Water Heater, 45 to 55 GallonsMFm</v>
      </c>
      <c r="G188" s="21">
        <v>-293.0555555555556</v>
      </c>
      <c r="H188" s="21">
        <v>26.749999999999996</v>
      </c>
      <c r="I188" s="5">
        <v>10</v>
      </c>
      <c r="J188" s="132">
        <f t="shared" si="43"/>
        <v>1020.36</v>
      </c>
      <c r="K188" s="132">
        <f t="shared" si="44"/>
        <v>2491.5</v>
      </c>
      <c r="L188" s="22" t="s">
        <v>937</v>
      </c>
      <c r="M188" t="s">
        <v>938</v>
      </c>
      <c r="N188" t="s">
        <v>939</v>
      </c>
      <c r="O188" t="s">
        <v>587</v>
      </c>
      <c r="P188" t="s">
        <v>1007</v>
      </c>
      <c r="R188" t="s">
        <v>941</v>
      </c>
      <c r="S188" t="s">
        <v>1008</v>
      </c>
      <c r="T188" t="s">
        <v>1008</v>
      </c>
      <c r="U188" t="s">
        <v>381</v>
      </c>
      <c r="V188" t="s">
        <v>382</v>
      </c>
      <c r="W188" t="s">
        <v>383</v>
      </c>
      <c r="X188" t="s">
        <v>166</v>
      </c>
      <c r="Y188" t="s">
        <v>384</v>
      </c>
      <c r="Z188" t="s">
        <v>125</v>
      </c>
      <c r="AA188" t="s">
        <v>385</v>
      </c>
      <c r="AB188" t="s">
        <v>386</v>
      </c>
      <c r="AC188" t="s">
        <v>387</v>
      </c>
      <c r="AD188" t="s">
        <v>387</v>
      </c>
      <c r="AE188" t="s">
        <v>943</v>
      </c>
      <c r="AF188">
        <v>3.3</v>
      </c>
      <c r="AG188" t="s">
        <v>1009</v>
      </c>
      <c r="AH188" t="s">
        <v>1010</v>
      </c>
      <c r="AI188">
        <v>0.81</v>
      </c>
      <c r="AJ188" t="s">
        <v>946</v>
      </c>
      <c r="AK188" t="s">
        <v>946</v>
      </c>
      <c r="AL188" t="s">
        <v>516</v>
      </c>
      <c r="AM188" t="s">
        <v>1011</v>
      </c>
      <c r="AN188" t="s">
        <v>516</v>
      </c>
      <c r="AO188" t="s">
        <v>387</v>
      </c>
      <c r="AP188" t="s">
        <v>391</v>
      </c>
      <c r="AQ188">
        <v>0</v>
      </c>
      <c r="AR188">
        <v>-1230</v>
      </c>
      <c r="AS188">
        <v>107</v>
      </c>
      <c r="AT188">
        <v>0</v>
      </c>
      <c r="AU188">
        <v>0</v>
      </c>
      <c r="AV188">
        <v>0</v>
      </c>
      <c r="AW188">
        <v>409.08</v>
      </c>
      <c r="AX188">
        <v>1062.06</v>
      </c>
      <c r="AY188">
        <v>1020.36</v>
      </c>
      <c r="AZ188">
        <v>596.20000000000005</v>
      </c>
      <c r="BA188">
        <v>1895.3</v>
      </c>
      <c r="BB188">
        <v>0</v>
      </c>
      <c r="BC188">
        <v>0</v>
      </c>
      <c r="BD188">
        <v>0</v>
      </c>
      <c r="BE188" t="s">
        <v>382</v>
      </c>
      <c r="BF188" t="s">
        <v>948</v>
      </c>
      <c r="BG188">
        <v>10</v>
      </c>
      <c r="BI188">
        <v>0</v>
      </c>
      <c r="BJ188">
        <v>10</v>
      </c>
      <c r="BK188">
        <v>0</v>
      </c>
      <c r="BL188">
        <v>0</v>
      </c>
      <c r="BM188">
        <v>0</v>
      </c>
      <c r="BN188">
        <v>107</v>
      </c>
      <c r="BO188">
        <v>0</v>
      </c>
      <c r="BP188">
        <v>0</v>
      </c>
      <c r="BQ188">
        <v>0</v>
      </c>
      <c r="BR188">
        <v>0</v>
      </c>
      <c r="BS188">
        <v>1230</v>
      </c>
      <c r="BT188">
        <v>0</v>
      </c>
      <c r="BU188" t="s">
        <v>474</v>
      </c>
      <c r="BV188" t="s">
        <v>396</v>
      </c>
      <c r="BW188">
        <v>1</v>
      </c>
      <c r="BX188">
        <v>1</v>
      </c>
      <c r="BY188">
        <v>1</v>
      </c>
      <c r="BZ188">
        <v>1</v>
      </c>
      <c r="CA188" t="s">
        <v>397</v>
      </c>
      <c r="CB188">
        <v>1</v>
      </c>
      <c r="CC188">
        <v>0</v>
      </c>
      <c r="CD188" t="s">
        <v>398</v>
      </c>
      <c r="CE188" t="s">
        <v>399</v>
      </c>
      <c r="CF188">
        <v>0</v>
      </c>
      <c r="CG188">
        <v>210.79</v>
      </c>
      <c r="CH188">
        <v>0</v>
      </c>
      <c r="CI188">
        <v>0</v>
      </c>
      <c r="CK188">
        <v>0</v>
      </c>
      <c r="CQ188" t="s">
        <v>389</v>
      </c>
      <c r="CR188" t="b">
        <v>0</v>
      </c>
      <c r="CS188" t="s">
        <v>400</v>
      </c>
      <c r="CT188" t="s">
        <v>401</v>
      </c>
      <c r="CU188">
        <v>0</v>
      </c>
      <c r="CV188">
        <v>1439.07</v>
      </c>
      <c r="CW188">
        <v>2169.48</v>
      </c>
      <c r="CX188">
        <v>1187.0999999999999</v>
      </c>
      <c r="CY188">
        <v>0.66</v>
      </c>
      <c r="CZ188">
        <v>1.21</v>
      </c>
      <c r="DA188">
        <v>251.97</v>
      </c>
      <c r="DB188">
        <v>0</v>
      </c>
      <c r="DC188">
        <v>0</v>
      </c>
      <c r="DD188">
        <v>210.79</v>
      </c>
      <c r="DF188">
        <v>0</v>
      </c>
      <c r="DG188">
        <v>0</v>
      </c>
      <c r="DH188">
        <v>0</v>
      </c>
      <c r="DI188">
        <v>0</v>
      </c>
      <c r="DJ188">
        <v>0</v>
      </c>
      <c r="DK188">
        <v>0</v>
      </c>
      <c r="DL188" t="s">
        <v>950</v>
      </c>
      <c r="DM188" t="s">
        <v>1012</v>
      </c>
      <c r="DN188" t="s">
        <v>1012</v>
      </c>
      <c r="DO188" t="s">
        <v>952</v>
      </c>
      <c r="DP188" t="s">
        <v>952</v>
      </c>
      <c r="DQ188" t="s">
        <v>952</v>
      </c>
      <c r="DR188" t="s">
        <v>953</v>
      </c>
      <c r="DS188" t="s">
        <v>1013</v>
      </c>
      <c r="DT188" t="s">
        <v>1013</v>
      </c>
      <c r="DU188" t="s">
        <v>955</v>
      </c>
      <c r="DV188" t="s">
        <v>956</v>
      </c>
      <c r="DW188" t="s">
        <v>387</v>
      </c>
      <c r="DZ188" t="s">
        <v>15</v>
      </c>
      <c r="EA188" t="s">
        <v>452</v>
      </c>
      <c r="EB188" t="s">
        <v>382</v>
      </c>
      <c r="EE188" t="s">
        <v>408</v>
      </c>
      <c r="EF188" t="s">
        <v>1014</v>
      </c>
      <c r="EG188" t="s">
        <v>938</v>
      </c>
      <c r="EH188" t="s">
        <v>410</v>
      </c>
      <c r="EI188">
        <v>45292</v>
      </c>
      <c r="EK188" t="s">
        <v>1015</v>
      </c>
    </row>
    <row r="189" spans="1:143" hidden="1" x14ac:dyDescent="0.3">
      <c r="A189" s="9">
        <f t="shared" si="39"/>
        <v>188</v>
      </c>
      <c r="B189" s="5" t="s">
        <v>929</v>
      </c>
      <c r="C189" t="s">
        <v>194</v>
      </c>
      <c r="D189" t="s">
        <v>193</v>
      </c>
      <c r="E189" t="s">
        <v>162</v>
      </c>
      <c r="F189" s="20" t="str">
        <f t="shared" si="42"/>
        <v>Storage Natural Gas Water Heater, 30 GallonsHeat Pump Water Heater, 45 to 55 GallonsSFm</v>
      </c>
      <c r="G189" s="21">
        <v>-388.85416666666663</v>
      </c>
      <c r="H189" s="21">
        <v>48.000000000000007</v>
      </c>
      <c r="I189" s="5">
        <v>10</v>
      </c>
      <c r="J189" s="132">
        <f t="shared" si="43"/>
        <v>1364.47</v>
      </c>
      <c r="K189" s="132">
        <f t="shared" si="44"/>
        <v>2491.5</v>
      </c>
      <c r="L189" s="22" t="s">
        <v>937</v>
      </c>
      <c r="M189" t="s">
        <v>938</v>
      </c>
      <c r="N189" t="s">
        <v>939</v>
      </c>
      <c r="O189" t="s">
        <v>580</v>
      </c>
      <c r="P189" t="s">
        <v>1016</v>
      </c>
      <c r="R189" t="s">
        <v>1017</v>
      </c>
      <c r="S189" t="s">
        <v>942</v>
      </c>
      <c r="T189" t="s">
        <v>942</v>
      </c>
      <c r="U189" t="s">
        <v>381</v>
      </c>
      <c r="V189" t="s">
        <v>382</v>
      </c>
      <c r="W189" t="s">
        <v>383</v>
      </c>
      <c r="X189" t="s">
        <v>162</v>
      </c>
      <c r="Y189" t="s">
        <v>384</v>
      </c>
      <c r="Z189" t="s">
        <v>125</v>
      </c>
      <c r="AA189" t="s">
        <v>385</v>
      </c>
      <c r="AB189" t="s">
        <v>386</v>
      </c>
      <c r="AC189" t="s">
        <v>387</v>
      </c>
      <c r="AD189" t="s">
        <v>387</v>
      </c>
      <c r="AE189" t="s">
        <v>943</v>
      </c>
      <c r="AF189">
        <v>3.3</v>
      </c>
      <c r="AG189" t="s">
        <v>944</v>
      </c>
      <c r="AH189" t="s">
        <v>945</v>
      </c>
      <c r="AI189">
        <v>0.6</v>
      </c>
      <c r="AJ189" t="s">
        <v>946</v>
      </c>
      <c r="AK189" t="s">
        <v>946</v>
      </c>
      <c r="AL189" t="s">
        <v>516</v>
      </c>
      <c r="AM189" t="s">
        <v>947</v>
      </c>
      <c r="AN189" t="s">
        <v>516</v>
      </c>
      <c r="AO189" t="s">
        <v>387</v>
      </c>
      <c r="AP189" t="s">
        <v>391</v>
      </c>
      <c r="AQ189">
        <v>0</v>
      </c>
      <c r="AR189">
        <v>-1630</v>
      </c>
      <c r="AS189">
        <v>192</v>
      </c>
      <c r="AT189">
        <v>0</v>
      </c>
      <c r="AU189">
        <v>0</v>
      </c>
      <c r="AV189">
        <v>0</v>
      </c>
      <c r="AW189">
        <v>368.54</v>
      </c>
      <c r="AX189">
        <v>758.49</v>
      </c>
      <c r="AY189">
        <v>1364.47</v>
      </c>
      <c r="AZ189">
        <v>596.20000000000005</v>
      </c>
      <c r="BA189">
        <v>1895.3</v>
      </c>
      <c r="BB189">
        <v>0</v>
      </c>
      <c r="BC189">
        <v>0</v>
      </c>
      <c r="BD189">
        <v>0</v>
      </c>
      <c r="BE189" t="s">
        <v>382</v>
      </c>
      <c r="BF189" t="s">
        <v>948</v>
      </c>
      <c r="BG189">
        <v>10</v>
      </c>
      <c r="BI189">
        <v>0</v>
      </c>
      <c r="BJ189">
        <v>10</v>
      </c>
      <c r="BK189">
        <v>0</v>
      </c>
      <c r="BL189">
        <v>0</v>
      </c>
      <c r="BM189">
        <v>0</v>
      </c>
      <c r="BN189">
        <v>192</v>
      </c>
      <c r="BO189">
        <v>0</v>
      </c>
      <c r="BP189">
        <v>0</v>
      </c>
      <c r="BQ189">
        <v>0</v>
      </c>
      <c r="BR189">
        <v>0</v>
      </c>
      <c r="BS189">
        <v>1630</v>
      </c>
      <c r="BT189">
        <v>0</v>
      </c>
      <c r="BU189" t="s">
        <v>474</v>
      </c>
      <c r="BV189" t="s">
        <v>396</v>
      </c>
      <c r="BW189">
        <v>1</v>
      </c>
      <c r="BX189">
        <v>1</v>
      </c>
      <c r="BY189">
        <v>1</v>
      </c>
      <c r="BZ189">
        <v>1</v>
      </c>
      <c r="CA189" t="s">
        <v>397</v>
      </c>
      <c r="CB189">
        <v>1</v>
      </c>
      <c r="CC189">
        <v>0</v>
      </c>
      <c r="CD189" t="s">
        <v>398</v>
      </c>
      <c r="CE189" t="s">
        <v>399</v>
      </c>
      <c r="CF189">
        <v>0</v>
      </c>
      <c r="CG189">
        <v>210.79</v>
      </c>
      <c r="CH189">
        <v>0</v>
      </c>
      <c r="CI189">
        <v>0</v>
      </c>
      <c r="CK189">
        <v>0</v>
      </c>
      <c r="CQ189" t="s">
        <v>389</v>
      </c>
      <c r="CR189" t="b">
        <v>0</v>
      </c>
      <c r="CS189" t="s">
        <v>393</v>
      </c>
      <c r="CT189" t="s">
        <v>949</v>
      </c>
      <c r="CU189">
        <v>0</v>
      </c>
      <c r="CV189">
        <v>2582.2600000000002</v>
      </c>
      <c r="CW189">
        <v>2818.28</v>
      </c>
      <c r="CX189">
        <v>1504.6</v>
      </c>
      <c r="CY189">
        <v>0.92</v>
      </c>
      <c r="CZ189">
        <v>1.72</v>
      </c>
      <c r="DA189">
        <v>1077.6600000000001</v>
      </c>
      <c r="DB189">
        <v>0</v>
      </c>
      <c r="DC189">
        <v>0</v>
      </c>
      <c r="DD189">
        <v>210.79</v>
      </c>
      <c r="DF189">
        <v>0</v>
      </c>
      <c r="DG189">
        <v>0</v>
      </c>
      <c r="DH189">
        <v>0</v>
      </c>
      <c r="DI189">
        <v>0</v>
      </c>
      <c r="DJ189">
        <v>0</v>
      </c>
      <c r="DK189">
        <v>0</v>
      </c>
      <c r="DL189" t="s">
        <v>950</v>
      </c>
      <c r="DM189" t="s">
        <v>951</v>
      </c>
      <c r="DN189" t="s">
        <v>951</v>
      </c>
      <c r="DO189" t="s">
        <v>952</v>
      </c>
      <c r="DP189" t="s">
        <v>952</v>
      </c>
      <c r="DQ189" t="s">
        <v>952</v>
      </c>
      <c r="DR189" t="s">
        <v>953</v>
      </c>
      <c r="DS189" t="s">
        <v>954</v>
      </c>
      <c r="DT189" t="s">
        <v>954</v>
      </c>
      <c r="DU189" t="s">
        <v>955</v>
      </c>
      <c r="DV189" t="s">
        <v>956</v>
      </c>
      <c r="DW189" t="s">
        <v>387</v>
      </c>
      <c r="DZ189" t="s">
        <v>15</v>
      </c>
      <c r="EA189" t="s">
        <v>452</v>
      </c>
      <c r="EB189" t="s">
        <v>382</v>
      </c>
      <c r="EC189" t="s">
        <v>946</v>
      </c>
      <c r="EE189" t="s">
        <v>957</v>
      </c>
      <c r="EF189" t="s">
        <v>958</v>
      </c>
      <c r="EG189" t="s">
        <v>938</v>
      </c>
      <c r="EH189" t="s">
        <v>410</v>
      </c>
      <c r="EI189">
        <v>45292</v>
      </c>
      <c r="EK189" t="s">
        <v>1018</v>
      </c>
    </row>
    <row r="190" spans="1:143" hidden="1" x14ac:dyDescent="0.3">
      <c r="A190" s="9">
        <f t="shared" si="39"/>
        <v>189</v>
      </c>
      <c r="B190" s="5" t="s">
        <v>929</v>
      </c>
      <c r="C190" t="s">
        <v>196</v>
      </c>
      <c r="D190" t="s">
        <v>195</v>
      </c>
      <c r="E190" t="s">
        <v>162</v>
      </c>
      <c r="F190" s="20" t="str">
        <f t="shared" si="42"/>
        <v>Storage Natural Gas Water Heater, 40 GallonsHeat Pump Water Heater, 45 GallonsSFm</v>
      </c>
      <c r="G190" s="21">
        <v>-1621.1111111111111</v>
      </c>
      <c r="H190" s="21">
        <v>197.99999999999997</v>
      </c>
      <c r="I190" s="5">
        <v>10</v>
      </c>
      <c r="J190" s="132">
        <f t="shared" si="43"/>
        <v>1210.1099999999999</v>
      </c>
      <c r="K190" s="132">
        <f t="shared" si="44"/>
        <v>2416.67</v>
      </c>
      <c r="L190" s="22" t="s">
        <v>937</v>
      </c>
      <c r="M190" t="s">
        <v>938</v>
      </c>
      <c r="N190" t="s">
        <v>939</v>
      </c>
      <c r="O190" t="s">
        <v>553</v>
      </c>
      <c r="P190" t="s">
        <v>1019</v>
      </c>
      <c r="R190" t="s">
        <v>1020</v>
      </c>
      <c r="S190" t="s">
        <v>962</v>
      </c>
      <c r="T190" t="s">
        <v>962</v>
      </c>
      <c r="U190" t="s">
        <v>381</v>
      </c>
      <c r="V190" t="s">
        <v>382</v>
      </c>
      <c r="W190" t="s">
        <v>383</v>
      </c>
      <c r="X190" t="s">
        <v>162</v>
      </c>
      <c r="Y190" t="s">
        <v>384</v>
      </c>
      <c r="Z190" t="s">
        <v>125</v>
      </c>
      <c r="AA190" t="s">
        <v>385</v>
      </c>
      <c r="AB190" t="s">
        <v>386</v>
      </c>
      <c r="AC190" t="s">
        <v>387</v>
      </c>
      <c r="AD190" t="s">
        <v>387</v>
      </c>
      <c r="AE190" t="s">
        <v>963</v>
      </c>
      <c r="AF190">
        <v>3.3</v>
      </c>
      <c r="AG190" t="s">
        <v>944</v>
      </c>
      <c r="AH190" t="s">
        <v>964</v>
      </c>
      <c r="AI190">
        <v>0.64</v>
      </c>
      <c r="AJ190" t="s">
        <v>965</v>
      </c>
      <c r="AK190" t="s">
        <v>965</v>
      </c>
      <c r="AL190" t="s">
        <v>516</v>
      </c>
      <c r="AM190" t="s">
        <v>947</v>
      </c>
      <c r="AN190" t="s">
        <v>516</v>
      </c>
      <c r="AO190" t="s">
        <v>387</v>
      </c>
      <c r="AP190" t="s">
        <v>391</v>
      </c>
      <c r="AQ190">
        <v>0</v>
      </c>
      <c r="AR190">
        <v>-1630</v>
      </c>
      <c r="AS190">
        <v>198</v>
      </c>
      <c r="AT190">
        <v>0</v>
      </c>
      <c r="AU190">
        <v>0</v>
      </c>
      <c r="AV190">
        <v>0</v>
      </c>
      <c r="AW190">
        <v>387.98</v>
      </c>
      <c r="AX190">
        <v>818.58</v>
      </c>
      <c r="AY190">
        <v>1210.1099999999999</v>
      </c>
      <c r="AZ190">
        <v>596.20000000000005</v>
      </c>
      <c r="BA190">
        <v>1820.47</v>
      </c>
      <c r="BB190">
        <v>0</v>
      </c>
      <c r="BC190">
        <v>0</v>
      </c>
      <c r="BD190">
        <v>0</v>
      </c>
      <c r="BE190" t="s">
        <v>382</v>
      </c>
      <c r="BF190" t="s">
        <v>948</v>
      </c>
      <c r="BG190">
        <v>10</v>
      </c>
      <c r="BI190">
        <v>0</v>
      </c>
      <c r="BJ190">
        <v>10</v>
      </c>
      <c r="BK190">
        <v>0</v>
      </c>
      <c r="BL190">
        <v>0</v>
      </c>
      <c r="BM190">
        <v>0</v>
      </c>
      <c r="BN190">
        <v>198</v>
      </c>
      <c r="BO190">
        <v>0</v>
      </c>
      <c r="BP190">
        <v>0</v>
      </c>
      <c r="BQ190">
        <v>0</v>
      </c>
      <c r="BR190">
        <v>0</v>
      </c>
      <c r="BS190">
        <v>1630</v>
      </c>
      <c r="BT190">
        <v>0</v>
      </c>
      <c r="BU190" t="s">
        <v>474</v>
      </c>
      <c r="BV190" t="s">
        <v>396</v>
      </c>
      <c r="BW190">
        <v>1</v>
      </c>
      <c r="BX190">
        <v>1</v>
      </c>
      <c r="BY190">
        <v>1</v>
      </c>
      <c r="BZ190">
        <v>1</v>
      </c>
      <c r="CA190" t="s">
        <v>397</v>
      </c>
      <c r="CB190">
        <v>1</v>
      </c>
      <c r="CC190">
        <v>0</v>
      </c>
      <c r="CD190" t="s">
        <v>398</v>
      </c>
      <c r="CE190" t="s">
        <v>399</v>
      </c>
      <c r="CF190">
        <v>0</v>
      </c>
      <c r="CG190">
        <v>210.79</v>
      </c>
      <c r="CH190">
        <v>0</v>
      </c>
      <c r="CI190">
        <v>0</v>
      </c>
      <c r="CK190">
        <v>0</v>
      </c>
      <c r="CQ190" t="s">
        <v>389</v>
      </c>
      <c r="CR190" t="b">
        <v>0</v>
      </c>
      <c r="CS190" t="s">
        <v>400</v>
      </c>
      <c r="CT190" t="s">
        <v>401</v>
      </c>
      <c r="CU190">
        <v>0</v>
      </c>
      <c r="CV190">
        <v>2662.96</v>
      </c>
      <c r="CW190">
        <v>2669.66</v>
      </c>
      <c r="CX190">
        <v>1504.6</v>
      </c>
      <c r="CY190">
        <v>1</v>
      </c>
      <c r="CZ190">
        <v>1.77</v>
      </c>
      <c r="DA190">
        <v>1158.3599999999999</v>
      </c>
      <c r="DB190">
        <v>0</v>
      </c>
      <c r="DC190">
        <v>0</v>
      </c>
      <c r="DD190">
        <v>210.79</v>
      </c>
      <c r="DF190">
        <v>0</v>
      </c>
      <c r="DG190">
        <v>0</v>
      </c>
      <c r="DH190">
        <v>0</v>
      </c>
      <c r="DI190">
        <v>0</v>
      </c>
      <c r="DJ190">
        <v>0</v>
      </c>
      <c r="DK190">
        <v>0</v>
      </c>
      <c r="DL190" t="s">
        <v>950</v>
      </c>
      <c r="DM190" t="s">
        <v>966</v>
      </c>
      <c r="DN190" t="s">
        <v>966</v>
      </c>
      <c r="DO190" t="s">
        <v>952</v>
      </c>
      <c r="DP190" t="s">
        <v>952</v>
      </c>
      <c r="DQ190" t="s">
        <v>952</v>
      </c>
      <c r="DR190" t="s">
        <v>953</v>
      </c>
      <c r="DS190" t="s">
        <v>954</v>
      </c>
      <c r="DT190" t="s">
        <v>954</v>
      </c>
      <c r="DU190" t="s">
        <v>955</v>
      </c>
      <c r="DV190" t="s">
        <v>956</v>
      </c>
      <c r="DW190" t="s">
        <v>387</v>
      </c>
      <c r="DZ190" t="s">
        <v>15</v>
      </c>
      <c r="EA190" t="s">
        <v>452</v>
      </c>
      <c r="EB190" t="s">
        <v>382</v>
      </c>
      <c r="EE190" t="s">
        <v>408</v>
      </c>
      <c r="EF190" t="s">
        <v>967</v>
      </c>
      <c r="EG190" t="s">
        <v>938</v>
      </c>
      <c r="EH190" t="s">
        <v>410</v>
      </c>
      <c r="EI190">
        <v>45292</v>
      </c>
      <c r="EK190" t="s">
        <v>1021</v>
      </c>
    </row>
    <row r="191" spans="1:143" hidden="1" x14ac:dyDescent="0.3">
      <c r="A191" s="9">
        <f t="shared" si="39"/>
        <v>190</v>
      </c>
      <c r="B191" s="5" t="s">
        <v>929</v>
      </c>
      <c r="C191" t="s">
        <v>196</v>
      </c>
      <c r="D191" t="s">
        <v>193</v>
      </c>
      <c r="E191" t="s">
        <v>162</v>
      </c>
      <c r="F191" s="20" t="str">
        <f t="shared" si="42"/>
        <v>Storage Natural Gas Water Heater, 40 GallonsHeat Pump Water Heater, 45 to 55 GallonsSFm</v>
      </c>
      <c r="G191" s="21">
        <v>-388.85416666666663</v>
      </c>
      <c r="H191" s="21">
        <v>49.500000000000007</v>
      </c>
      <c r="I191" s="5">
        <v>10</v>
      </c>
      <c r="J191" s="132">
        <f t="shared" si="43"/>
        <v>1284.94</v>
      </c>
      <c r="K191" s="132">
        <f t="shared" si="44"/>
        <v>2491.5</v>
      </c>
      <c r="L191" s="22" t="s">
        <v>937</v>
      </c>
      <c r="M191" t="s">
        <v>938</v>
      </c>
      <c r="N191" t="s">
        <v>939</v>
      </c>
      <c r="O191" t="s">
        <v>969</v>
      </c>
      <c r="P191" t="s">
        <v>1019</v>
      </c>
      <c r="R191" t="s">
        <v>1017</v>
      </c>
      <c r="S191" t="s">
        <v>962</v>
      </c>
      <c r="T191" t="s">
        <v>962</v>
      </c>
      <c r="U191" t="s">
        <v>381</v>
      </c>
      <c r="V191" t="s">
        <v>382</v>
      </c>
      <c r="W191" t="s">
        <v>383</v>
      </c>
      <c r="X191" t="s">
        <v>162</v>
      </c>
      <c r="Y191" t="s">
        <v>384</v>
      </c>
      <c r="Z191" t="s">
        <v>125</v>
      </c>
      <c r="AA191" t="s">
        <v>385</v>
      </c>
      <c r="AB191" t="s">
        <v>386</v>
      </c>
      <c r="AC191" t="s">
        <v>387</v>
      </c>
      <c r="AD191" t="s">
        <v>387</v>
      </c>
      <c r="AE191" t="s">
        <v>943</v>
      </c>
      <c r="AF191">
        <v>3.3</v>
      </c>
      <c r="AG191" t="s">
        <v>944</v>
      </c>
      <c r="AH191" t="s">
        <v>964</v>
      </c>
      <c r="AI191">
        <v>0.64</v>
      </c>
      <c r="AJ191" t="s">
        <v>965</v>
      </c>
      <c r="AK191" t="s">
        <v>965</v>
      </c>
      <c r="AL191" t="s">
        <v>516</v>
      </c>
      <c r="AM191" t="s">
        <v>947</v>
      </c>
      <c r="AN191" t="s">
        <v>516</v>
      </c>
      <c r="AO191" t="s">
        <v>387</v>
      </c>
      <c r="AP191" t="s">
        <v>391</v>
      </c>
      <c r="AQ191">
        <v>0</v>
      </c>
      <c r="AR191">
        <v>-1630</v>
      </c>
      <c r="AS191">
        <v>198</v>
      </c>
      <c r="AT191">
        <v>0</v>
      </c>
      <c r="AU191">
        <v>0</v>
      </c>
      <c r="AV191">
        <v>0</v>
      </c>
      <c r="AW191">
        <v>387.98</v>
      </c>
      <c r="AX191">
        <v>818.58</v>
      </c>
      <c r="AY191">
        <v>1284.94</v>
      </c>
      <c r="AZ191">
        <v>596.20000000000005</v>
      </c>
      <c r="BA191">
        <v>1895.3</v>
      </c>
      <c r="BB191">
        <v>0</v>
      </c>
      <c r="BC191">
        <v>0</v>
      </c>
      <c r="BD191">
        <v>0</v>
      </c>
      <c r="BE191" t="s">
        <v>382</v>
      </c>
      <c r="BF191" t="s">
        <v>948</v>
      </c>
      <c r="BG191">
        <v>10</v>
      </c>
      <c r="BI191">
        <v>0</v>
      </c>
      <c r="BJ191">
        <v>10</v>
      </c>
      <c r="BK191">
        <v>0</v>
      </c>
      <c r="BL191">
        <v>0</v>
      </c>
      <c r="BM191">
        <v>0</v>
      </c>
      <c r="BN191">
        <v>198</v>
      </c>
      <c r="BO191">
        <v>0</v>
      </c>
      <c r="BP191">
        <v>0</v>
      </c>
      <c r="BQ191">
        <v>0</v>
      </c>
      <c r="BR191">
        <v>0</v>
      </c>
      <c r="BS191">
        <v>1630</v>
      </c>
      <c r="BT191">
        <v>0</v>
      </c>
      <c r="BU191" t="s">
        <v>474</v>
      </c>
      <c r="BV191" t="s">
        <v>396</v>
      </c>
      <c r="BW191">
        <v>1</v>
      </c>
      <c r="BX191">
        <v>1</v>
      </c>
      <c r="BY191">
        <v>1</v>
      </c>
      <c r="BZ191">
        <v>1</v>
      </c>
      <c r="CA191" t="s">
        <v>397</v>
      </c>
      <c r="CB191">
        <v>1</v>
      </c>
      <c r="CC191">
        <v>0</v>
      </c>
      <c r="CD191" t="s">
        <v>398</v>
      </c>
      <c r="CE191" t="s">
        <v>399</v>
      </c>
      <c r="CF191">
        <v>0</v>
      </c>
      <c r="CG191">
        <v>210.79</v>
      </c>
      <c r="CH191">
        <v>0</v>
      </c>
      <c r="CI191">
        <v>0</v>
      </c>
      <c r="CK191">
        <v>0</v>
      </c>
      <c r="CQ191" t="s">
        <v>389</v>
      </c>
      <c r="CR191" t="b">
        <v>0</v>
      </c>
      <c r="CS191" t="s">
        <v>393</v>
      </c>
      <c r="CT191" t="s">
        <v>949</v>
      </c>
      <c r="CU191">
        <v>0</v>
      </c>
      <c r="CV191">
        <v>2662.96</v>
      </c>
      <c r="CW191">
        <v>2741.71</v>
      </c>
      <c r="CX191">
        <v>1504.6</v>
      </c>
      <c r="CY191">
        <v>0.97</v>
      </c>
      <c r="CZ191">
        <v>1.77</v>
      </c>
      <c r="DA191">
        <v>1158.3599999999999</v>
      </c>
      <c r="DB191">
        <v>0</v>
      </c>
      <c r="DC191">
        <v>0</v>
      </c>
      <c r="DD191">
        <v>210.79</v>
      </c>
      <c r="DF191">
        <v>0</v>
      </c>
      <c r="DG191">
        <v>0</v>
      </c>
      <c r="DH191">
        <v>0</v>
      </c>
      <c r="DI191">
        <v>0</v>
      </c>
      <c r="DJ191">
        <v>0</v>
      </c>
      <c r="DK191">
        <v>0</v>
      </c>
      <c r="DL191" t="s">
        <v>950</v>
      </c>
      <c r="DM191" t="s">
        <v>966</v>
      </c>
      <c r="DN191" t="s">
        <v>966</v>
      </c>
      <c r="DO191" t="s">
        <v>952</v>
      </c>
      <c r="DP191" t="s">
        <v>952</v>
      </c>
      <c r="DQ191" t="s">
        <v>952</v>
      </c>
      <c r="DR191" t="s">
        <v>953</v>
      </c>
      <c r="DS191" t="s">
        <v>954</v>
      </c>
      <c r="DT191" t="s">
        <v>954</v>
      </c>
      <c r="DU191" t="s">
        <v>955</v>
      </c>
      <c r="DV191" t="s">
        <v>956</v>
      </c>
      <c r="DW191" t="s">
        <v>387</v>
      </c>
      <c r="DZ191" t="s">
        <v>15</v>
      </c>
      <c r="EA191" t="s">
        <v>452</v>
      </c>
      <c r="EB191" t="s">
        <v>382</v>
      </c>
      <c r="EC191" t="s">
        <v>965</v>
      </c>
      <c r="EE191" t="s">
        <v>957</v>
      </c>
      <c r="EF191" t="s">
        <v>970</v>
      </c>
      <c r="EG191" t="s">
        <v>938</v>
      </c>
      <c r="EH191" t="s">
        <v>410</v>
      </c>
      <c r="EI191">
        <v>45292</v>
      </c>
      <c r="EK191" t="s">
        <v>1022</v>
      </c>
    </row>
    <row r="192" spans="1:143" hidden="1" x14ac:dyDescent="0.3">
      <c r="A192" s="9">
        <f t="shared" si="39"/>
        <v>191</v>
      </c>
      <c r="B192" s="5" t="s">
        <v>929</v>
      </c>
      <c r="C192" t="s">
        <v>196</v>
      </c>
      <c r="D192" t="s">
        <v>198</v>
      </c>
      <c r="E192" t="s">
        <v>162</v>
      </c>
      <c r="F192" s="20" t="str">
        <f t="shared" si="42"/>
        <v>Storage Natural Gas Water Heater, 40 GallonsHeat Pump Water Heater, 55 to 75 GallonsSFm</v>
      </c>
      <c r="G192" s="21">
        <v>-513.46869712351952</v>
      </c>
      <c r="H192" s="21">
        <v>66.000000000000014</v>
      </c>
      <c r="I192" s="5">
        <v>10</v>
      </c>
      <c r="J192" s="132">
        <f t="shared" si="43"/>
        <v>1754.06</v>
      </c>
      <c r="K192" s="132">
        <f t="shared" si="44"/>
        <v>2960.6200000000003</v>
      </c>
      <c r="L192" s="22" t="s">
        <v>937</v>
      </c>
      <c r="M192" t="s">
        <v>938</v>
      </c>
      <c r="N192" t="s">
        <v>939</v>
      </c>
      <c r="O192" t="s">
        <v>608</v>
      </c>
      <c r="P192" t="s">
        <v>1019</v>
      </c>
      <c r="R192" t="s">
        <v>1023</v>
      </c>
      <c r="S192" t="s">
        <v>962</v>
      </c>
      <c r="T192" t="s">
        <v>962</v>
      </c>
      <c r="U192" t="s">
        <v>381</v>
      </c>
      <c r="V192" t="s">
        <v>382</v>
      </c>
      <c r="W192" t="s">
        <v>383</v>
      </c>
      <c r="X192" t="s">
        <v>162</v>
      </c>
      <c r="Y192" t="s">
        <v>384</v>
      </c>
      <c r="Z192" t="s">
        <v>125</v>
      </c>
      <c r="AA192" t="s">
        <v>385</v>
      </c>
      <c r="AB192" t="s">
        <v>386</v>
      </c>
      <c r="AC192" t="s">
        <v>387</v>
      </c>
      <c r="AD192" t="s">
        <v>387</v>
      </c>
      <c r="AE192" t="s">
        <v>973</v>
      </c>
      <c r="AF192">
        <v>3.3</v>
      </c>
      <c r="AG192" t="s">
        <v>944</v>
      </c>
      <c r="AH192" t="s">
        <v>964</v>
      </c>
      <c r="AI192">
        <v>0.64</v>
      </c>
      <c r="AJ192" t="s">
        <v>965</v>
      </c>
      <c r="AK192" t="s">
        <v>965</v>
      </c>
      <c r="AL192" t="s">
        <v>516</v>
      </c>
      <c r="AM192" t="s">
        <v>947</v>
      </c>
      <c r="AN192" t="s">
        <v>516</v>
      </c>
      <c r="AO192" t="s">
        <v>387</v>
      </c>
      <c r="AP192" t="s">
        <v>391</v>
      </c>
      <c r="AQ192">
        <v>0</v>
      </c>
      <c r="AR192">
        <v>-1610</v>
      </c>
      <c r="AS192">
        <v>198</v>
      </c>
      <c r="AT192">
        <v>0</v>
      </c>
      <c r="AU192">
        <v>0</v>
      </c>
      <c r="AV192">
        <v>0</v>
      </c>
      <c r="AW192">
        <v>387.98</v>
      </c>
      <c r="AX192">
        <v>818.58</v>
      </c>
      <c r="AY192">
        <v>1754.06</v>
      </c>
      <c r="AZ192">
        <v>638.34</v>
      </c>
      <c r="BA192">
        <v>2322.2800000000002</v>
      </c>
      <c r="BB192">
        <v>0</v>
      </c>
      <c r="BC192">
        <v>0</v>
      </c>
      <c r="BD192">
        <v>0</v>
      </c>
      <c r="BE192" t="s">
        <v>382</v>
      </c>
      <c r="BF192" t="s">
        <v>948</v>
      </c>
      <c r="BG192">
        <v>10</v>
      </c>
      <c r="BI192">
        <v>0</v>
      </c>
      <c r="BJ192">
        <v>10</v>
      </c>
      <c r="BK192">
        <v>0</v>
      </c>
      <c r="BL192">
        <v>0</v>
      </c>
      <c r="BM192">
        <v>0</v>
      </c>
      <c r="BN192">
        <v>198</v>
      </c>
      <c r="BO192">
        <v>0</v>
      </c>
      <c r="BP192">
        <v>0</v>
      </c>
      <c r="BQ192">
        <v>0</v>
      </c>
      <c r="BR192">
        <v>0</v>
      </c>
      <c r="BS192">
        <v>1610</v>
      </c>
      <c r="BT192">
        <v>0</v>
      </c>
      <c r="BU192" t="s">
        <v>474</v>
      </c>
      <c r="BV192" t="s">
        <v>396</v>
      </c>
      <c r="BW192">
        <v>1</v>
      </c>
      <c r="BX192">
        <v>1</v>
      </c>
      <c r="BY192">
        <v>1</v>
      </c>
      <c r="BZ192">
        <v>1</v>
      </c>
      <c r="CA192" t="s">
        <v>397</v>
      </c>
      <c r="CB192">
        <v>1</v>
      </c>
      <c r="CC192">
        <v>0</v>
      </c>
      <c r="CD192" t="s">
        <v>398</v>
      </c>
      <c r="CE192" t="s">
        <v>399</v>
      </c>
      <c r="CF192">
        <v>0</v>
      </c>
      <c r="CG192">
        <v>210.79</v>
      </c>
      <c r="CH192">
        <v>0</v>
      </c>
      <c r="CI192">
        <v>0</v>
      </c>
      <c r="CK192">
        <v>0</v>
      </c>
      <c r="CQ192" t="s">
        <v>389</v>
      </c>
      <c r="CR192" t="b">
        <v>0</v>
      </c>
      <c r="CS192" t="s">
        <v>400</v>
      </c>
      <c r="CT192" t="s">
        <v>401</v>
      </c>
      <c r="CU192">
        <v>0</v>
      </c>
      <c r="CV192">
        <v>2662.96</v>
      </c>
      <c r="CW192">
        <v>3177.49</v>
      </c>
      <c r="CX192">
        <v>1488.73</v>
      </c>
      <c r="CY192">
        <v>0.84</v>
      </c>
      <c r="CZ192">
        <v>1.79</v>
      </c>
      <c r="DA192">
        <v>1174.23</v>
      </c>
      <c r="DB192">
        <v>0</v>
      </c>
      <c r="DC192">
        <v>0</v>
      </c>
      <c r="DD192">
        <v>210.79</v>
      </c>
      <c r="DF192">
        <v>0</v>
      </c>
      <c r="DG192">
        <v>0</v>
      </c>
      <c r="DH192">
        <v>0</v>
      </c>
      <c r="DI192">
        <v>0</v>
      </c>
      <c r="DJ192">
        <v>0</v>
      </c>
      <c r="DK192">
        <v>0</v>
      </c>
      <c r="DL192" t="s">
        <v>974</v>
      </c>
      <c r="DM192" t="s">
        <v>966</v>
      </c>
      <c r="DN192" t="s">
        <v>966</v>
      </c>
      <c r="DO192" t="s">
        <v>952</v>
      </c>
      <c r="DP192" t="s">
        <v>952</v>
      </c>
      <c r="DQ192" t="s">
        <v>952</v>
      </c>
      <c r="DR192" t="s">
        <v>953</v>
      </c>
      <c r="DS192" t="s">
        <v>954</v>
      </c>
      <c r="DT192" t="s">
        <v>954</v>
      </c>
      <c r="DU192" t="s">
        <v>955</v>
      </c>
      <c r="DV192" t="s">
        <v>956</v>
      </c>
      <c r="DW192" t="s">
        <v>387</v>
      </c>
      <c r="DZ192" t="s">
        <v>15</v>
      </c>
      <c r="EA192" t="s">
        <v>452</v>
      </c>
      <c r="EB192" t="s">
        <v>382</v>
      </c>
      <c r="EE192" t="s">
        <v>408</v>
      </c>
      <c r="EF192" t="s">
        <v>975</v>
      </c>
      <c r="EG192" t="s">
        <v>938</v>
      </c>
      <c r="EH192" t="s">
        <v>410</v>
      </c>
      <c r="EI192">
        <v>45292</v>
      </c>
      <c r="EK192" t="s">
        <v>1024</v>
      </c>
    </row>
    <row r="193" spans="1:141" hidden="1" x14ac:dyDescent="0.3">
      <c r="A193" s="9">
        <f t="shared" si="39"/>
        <v>192</v>
      </c>
      <c r="B193" s="5" t="s">
        <v>929</v>
      </c>
      <c r="C193" t="s">
        <v>197</v>
      </c>
      <c r="D193" t="s">
        <v>193</v>
      </c>
      <c r="E193" t="s">
        <v>162</v>
      </c>
      <c r="F193" s="20" t="str">
        <f t="shared" si="42"/>
        <v>Storage Natural Gas Water Heater, 50 GallonsHeat Pump Water Heater, 45 to 55 GallonsSFm</v>
      </c>
      <c r="G193" s="21">
        <v>-388.85416666666663</v>
      </c>
      <c r="H193" s="21">
        <v>53.25</v>
      </c>
      <c r="I193" s="5">
        <v>10</v>
      </c>
      <c r="J193" s="132">
        <f t="shared" si="43"/>
        <v>991.72</v>
      </c>
      <c r="K193" s="132">
        <f t="shared" si="44"/>
        <v>2491.5</v>
      </c>
      <c r="L193" s="22" t="s">
        <v>937</v>
      </c>
      <c r="M193" t="s">
        <v>938</v>
      </c>
      <c r="N193" t="s">
        <v>939</v>
      </c>
      <c r="O193" t="s">
        <v>771</v>
      </c>
      <c r="P193" t="s">
        <v>1025</v>
      </c>
      <c r="R193" t="s">
        <v>1017</v>
      </c>
      <c r="S193" t="s">
        <v>978</v>
      </c>
      <c r="T193" t="s">
        <v>978</v>
      </c>
      <c r="U193" t="s">
        <v>381</v>
      </c>
      <c r="V193" t="s">
        <v>382</v>
      </c>
      <c r="W193" t="s">
        <v>383</v>
      </c>
      <c r="X193" t="s">
        <v>162</v>
      </c>
      <c r="Y193" t="s">
        <v>384</v>
      </c>
      <c r="Z193" t="s">
        <v>125</v>
      </c>
      <c r="AA193" t="s">
        <v>385</v>
      </c>
      <c r="AB193" t="s">
        <v>386</v>
      </c>
      <c r="AC193" t="s">
        <v>387</v>
      </c>
      <c r="AD193" t="s">
        <v>387</v>
      </c>
      <c r="AE193" t="s">
        <v>943</v>
      </c>
      <c r="AF193">
        <v>3.3</v>
      </c>
      <c r="AG193" t="s">
        <v>944</v>
      </c>
      <c r="AH193" t="s">
        <v>979</v>
      </c>
      <c r="AI193">
        <v>0.63</v>
      </c>
      <c r="AJ193" t="s">
        <v>980</v>
      </c>
      <c r="AK193" t="s">
        <v>980</v>
      </c>
      <c r="AL193" t="s">
        <v>516</v>
      </c>
      <c r="AM193" t="s">
        <v>947</v>
      </c>
      <c r="AN193" t="s">
        <v>516</v>
      </c>
      <c r="AO193" t="s">
        <v>387</v>
      </c>
      <c r="AP193" t="s">
        <v>391</v>
      </c>
      <c r="AQ193">
        <v>0</v>
      </c>
      <c r="AR193">
        <v>-1630</v>
      </c>
      <c r="AS193">
        <v>213</v>
      </c>
      <c r="AT193">
        <v>0</v>
      </c>
      <c r="AU193">
        <v>0</v>
      </c>
      <c r="AV193">
        <v>0</v>
      </c>
      <c r="AW193">
        <v>409.45</v>
      </c>
      <c r="AX193">
        <v>1090.33</v>
      </c>
      <c r="AY193">
        <v>991.72</v>
      </c>
      <c r="AZ193">
        <v>596.20000000000005</v>
      </c>
      <c r="BA193">
        <v>1895.3</v>
      </c>
      <c r="BB193">
        <v>0</v>
      </c>
      <c r="BC193">
        <v>0</v>
      </c>
      <c r="BD193">
        <v>0</v>
      </c>
      <c r="BE193" t="s">
        <v>382</v>
      </c>
      <c r="BF193" t="s">
        <v>948</v>
      </c>
      <c r="BG193">
        <v>10</v>
      </c>
      <c r="BI193">
        <v>0</v>
      </c>
      <c r="BJ193">
        <v>10</v>
      </c>
      <c r="BK193">
        <v>0</v>
      </c>
      <c r="BL193">
        <v>0</v>
      </c>
      <c r="BM193">
        <v>0</v>
      </c>
      <c r="BN193">
        <v>213</v>
      </c>
      <c r="BO193">
        <v>0</v>
      </c>
      <c r="BP193">
        <v>0</v>
      </c>
      <c r="BQ193">
        <v>0</v>
      </c>
      <c r="BR193">
        <v>0</v>
      </c>
      <c r="BS193">
        <v>1630</v>
      </c>
      <c r="BT193">
        <v>0</v>
      </c>
      <c r="BU193" t="s">
        <v>474</v>
      </c>
      <c r="BV193" t="s">
        <v>396</v>
      </c>
      <c r="BW193">
        <v>1</v>
      </c>
      <c r="BX193">
        <v>1</v>
      </c>
      <c r="BY193">
        <v>1</v>
      </c>
      <c r="BZ193">
        <v>1</v>
      </c>
      <c r="CA193" t="s">
        <v>397</v>
      </c>
      <c r="CB193">
        <v>1</v>
      </c>
      <c r="CC193">
        <v>0</v>
      </c>
      <c r="CD193" t="s">
        <v>398</v>
      </c>
      <c r="CE193" t="s">
        <v>399</v>
      </c>
      <c r="CF193">
        <v>0</v>
      </c>
      <c r="CG193">
        <v>210.79</v>
      </c>
      <c r="CH193">
        <v>0</v>
      </c>
      <c r="CI193">
        <v>0</v>
      </c>
      <c r="CK193">
        <v>0</v>
      </c>
      <c r="CQ193" t="s">
        <v>389</v>
      </c>
      <c r="CR193" t="b">
        <v>0</v>
      </c>
      <c r="CS193" t="s">
        <v>393</v>
      </c>
      <c r="CT193" t="s">
        <v>949</v>
      </c>
      <c r="CU193">
        <v>0</v>
      </c>
      <c r="CV193">
        <v>2864.7</v>
      </c>
      <c r="CW193">
        <v>2459.4</v>
      </c>
      <c r="CX193">
        <v>1504.6</v>
      </c>
      <c r="CY193">
        <v>1.1599999999999999</v>
      </c>
      <c r="CZ193">
        <v>1.9</v>
      </c>
      <c r="DA193">
        <v>1360.1</v>
      </c>
      <c r="DB193">
        <v>0</v>
      </c>
      <c r="DC193">
        <v>0</v>
      </c>
      <c r="DD193">
        <v>210.79</v>
      </c>
      <c r="DF193">
        <v>0</v>
      </c>
      <c r="DG193">
        <v>0</v>
      </c>
      <c r="DH193">
        <v>0</v>
      </c>
      <c r="DI193">
        <v>0</v>
      </c>
      <c r="DJ193">
        <v>0</v>
      </c>
      <c r="DK193">
        <v>0</v>
      </c>
      <c r="DL193" t="s">
        <v>950</v>
      </c>
      <c r="DM193" t="s">
        <v>981</v>
      </c>
      <c r="DN193" t="s">
        <v>981</v>
      </c>
      <c r="DO193" t="s">
        <v>952</v>
      </c>
      <c r="DP193" t="s">
        <v>952</v>
      </c>
      <c r="DQ193" t="s">
        <v>952</v>
      </c>
      <c r="DR193" t="s">
        <v>953</v>
      </c>
      <c r="DS193" t="s">
        <v>954</v>
      </c>
      <c r="DT193" t="s">
        <v>954</v>
      </c>
      <c r="DU193" t="s">
        <v>955</v>
      </c>
      <c r="DV193" t="s">
        <v>956</v>
      </c>
      <c r="DW193" t="s">
        <v>387</v>
      </c>
      <c r="DZ193" t="s">
        <v>15</v>
      </c>
      <c r="EA193" t="s">
        <v>452</v>
      </c>
      <c r="EB193" t="s">
        <v>382</v>
      </c>
      <c r="EC193" t="s">
        <v>980</v>
      </c>
      <c r="EE193" t="s">
        <v>957</v>
      </c>
      <c r="EF193" t="s">
        <v>982</v>
      </c>
      <c r="EG193" t="s">
        <v>938</v>
      </c>
      <c r="EH193" t="s">
        <v>410</v>
      </c>
      <c r="EI193">
        <v>45292</v>
      </c>
      <c r="EK193" t="s">
        <v>1026</v>
      </c>
    </row>
    <row r="194" spans="1:141" hidden="1" x14ac:dyDescent="0.3">
      <c r="A194" s="9">
        <f t="shared" si="39"/>
        <v>193</v>
      </c>
      <c r="B194" s="5" t="s">
        <v>929</v>
      </c>
      <c r="C194" t="s">
        <v>197</v>
      </c>
      <c r="D194" t="s">
        <v>198</v>
      </c>
      <c r="E194" t="s">
        <v>162</v>
      </c>
      <c r="F194" s="20" t="str">
        <f t="shared" si="42"/>
        <v>Storage Natural Gas Water Heater, 50 GallonsHeat Pump Water Heater, 55 to 75 GallonsSFm</v>
      </c>
      <c r="G194" s="21">
        <v>-513.46869712351952</v>
      </c>
      <c r="H194" s="21">
        <v>66.000000000000014</v>
      </c>
      <c r="I194" s="5">
        <v>10</v>
      </c>
      <c r="J194" s="132">
        <f t="shared" si="43"/>
        <v>1460.84</v>
      </c>
      <c r="K194" s="132">
        <f t="shared" si="44"/>
        <v>2960.6200000000003</v>
      </c>
      <c r="L194" s="22" t="s">
        <v>937</v>
      </c>
      <c r="M194" t="s">
        <v>938</v>
      </c>
      <c r="N194" t="s">
        <v>939</v>
      </c>
      <c r="O194" t="s">
        <v>615</v>
      </c>
      <c r="P194" t="s">
        <v>1025</v>
      </c>
      <c r="R194" t="s">
        <v>1023</v>
      </c>
      <c r="S194" t="s">
        <v>978</v>
      </c>
      <c r="T194" t="s">
        <v>978</v>
      </c>
      <c r="U194" t="s">
        <v>381</v>
      </c>
      <c r="V194" t="s">
        <v>382</v>
      </c>
      <c r="W194" t="s">
        <v>383</v>
      </c>
      <c r="X194" t="s">
        <v>162</v>
      </c>
      <c r="Y194" t="s">
        <v>384</v>
      </c>
      <c r="Z194" t="s">
        <v>125</v>
      </c>
      <c r="AA194" t="s">
        <v>385</v>
      </c>
      <c r="AB194" t="s">
        <v>386</v>
      </c>
      <c r="AC194" t="s">
        <v>387</v>
      </c>
      <c r="AD194" t="s">
        <v>387</v>
      </c>
      <c r="AE194" t="s">
        <v>973</v>
      </c>
      <c r="AF194">
        <v>3.3</v>
      </c>
      <c r="AG194" t="s">
        <v>944</v>
      </c>
      <c r="AH194" t="s">
        <v>979</v>
      </c>
      <c r="AI194">
        <v>0.63</v>
      </c>
      <c r="AJ194" t="s">
        <v>980</v>
      </c>
      <c r="AK194" t="s">
        <v>980</v>
      </c>
      <c r="AL194" t="s">
        <v>516</v>
      </c>
      <c r="AM194" t="s">
        <v>947</v>
      </c>
      <c r="AN194" t="s">
        <v>516</v>
      </c>
      <c r="AO194" t="s">
        <v>387</v>
      </c>
      <c r="AP194" t="s">
        <v>391</v>
      </c>
      <c r="AQ194">
        <v>0</v>
      </c>
      <c r="AR194">
        <v>-1610</v>
      </c>
      <c r="AS194">
        <v>198</v>
      </c>
      <c r="AT194">
        <v>0</v>
      </c>
      <c r="AU194">
        <v>0</v>
      </c>
      <c r="AV194">
        <v>0</v>
      </c>
      <c r="AW194">
        <v>409.45</v>
      </c>
      <c r="AX194">
        <v>1090.33</v>
      </c>
      <c r="AY194">
        <v>1460.84</v>
      </c>
      <c r="AZ194">
        <v>638.34</v>
      </c>
      <c r="BA194">
        <v>2322.2800000000002</v>
      </c>
      <c r="BB194">
        <v>0</v>
      </c>
      <c r="BC194">
        <v>0</v>
      </c>
      <c r="BD194">
        <v>0</v>
      </c>
      <c r="BE194" t="s">
        <v>382</v>
      </c>
      <c r="BF194" t="s">
        <v>948</v>
      </c>
      <c r="BG194">
        <v>10</v>
      </c>
      <c r="BI194">
        <v>0</v>
      </c>
      <c r="BJ194">
        <v>10</v>
      </c>
      <c r="BK194">
        <v>0</v>
      </c>
      <c r="BL194">
        <v>0</v>
      </c>
      <c r="BM194">
        <v>0</v>
      </c>
      <c r="BN194">
        <v>198</v>
      </c>
      <c r="BO194">
        <v>0</v>
      </c>
      <c r="BP194">
        <v>0</v>
      </c>
      <c r="BQ194">
        <v>0</v>
      </c>
      <c r="BR194">
        <v>0</v>
      </c>
      <c r="BS194">
        <v>1610</v>
      </c>
      <c r="BT194">
        <v>0</v>
      </c>
      <c r="BU194" t="s">
        <v>474</v>
      </c>
      <c r="BV194" t="s">
        <v>396</v>
      </c>
      <c r="BW194">
        <v>1</v>
      </c>
      <c r="BX194">
        <v>1</v>
      </c>
      <c r="BY194">
        <v>1</v>
      </c>
      <c r="BZ194">
        <v>1</v>
      </c>
      <c r="CA194" t="s">
        <v>397</v>
      </c>
      <c r="CB194">
        <v>1</v>
      </c>
      <c r="CC194">
        <v>0</v>
      </c>
      <c r="CD194" t="s">
        <v>398</v>
      </c>
      <c r="CE194" t="s">
        <v>399</v>
      </c>
      <c r="CF194">
        <v>0</v>
      </c>
      <c r="CG194">
        <v>210.79</v>
      </c>
      <c r="CH194">
        <v>0</v>
      </c>
      <c r="CI194">
        <v>0</v>
      </c>
      <c r="CK194">
        <v>0</v>
      </c>
      <c r="CQ194" t="s">
        <v>389</v>
      </c>
      <c r="CR194" t="b">
        <v>0</v>
      </c>
      <c r="CS194" t="s">
        <v>400</v>
      </c>
      <c r="CT194" t="s">
        <v>401</v>
      </c>
      <c r="CU194">
        <v>0</v>
      </c>
      <c r="CV194">
        <v>2662.96</v>
      </c>
      <c r="CW194">
        <v>2895.18</v>
      </c>
      <c r="CX194">
        <v>1488.73</v>
      </c>
      <c r="CY194">
        <v>0.92</v>
      </c>
      <c r="CZ194">
        <v>1.79</v>
      </c>
      <c r="DA194">
        <v>1174.23</v>
      </c>
      <c r="DB194">
        <v>0</v>
      </c>
      <c r="DC194">
        <v>0</v>
      </c>
      <c r="DD194">
        <v>210.79</v>
      </c>
      <c r="DF194">
        <v>0</v>
      </c>
      <c r="DG194">
        <v>0</v>
      </c>
      <c r="DH194">
        <v>0</v>
      </c>
      <c r="DI194">
        <v>0</v>
      </c>
      <c r="DJ194">
        <v>0</v>
      </c>
      <c r="DK194">
        <v>0</v>
      </c>
      <c r="DL194" t="s">
        <v>974</v>
      </c>
      <c r="DM194" t="s">
        <v>981</v>
      </c>
      <c r="DN194" t="s">
        <v>981</v>
      </c>
      <c r="DO194" t="s">
        <v>952</v>
      </c>
      <c r="DP194" t="s">
        <v>952</v>
      </c>
      <c r="DQ194" t="s">
        <v>952</v>
      </c>
      <c r="DR194" t="s">
        <v>953</v>
      </c>
      <c r="DS194" t="s">
        <v>954</v>
      </c>
      <c r="DT194" t="s">
        <v>954</v>
      </c>
      <c r="DU194" t="s">
        <v>955</v>
      </c>
      <c r="DV194" t="s">
        <v>956</v>
      </c>
      <c r="DW194" t="s">
        <v>387</v>
      </c>
      <c r="DZ194" t="s">
        <v>15</v>
      </c>
      <c r="EA194" t="s">
        <v>452</v>
      </c>
      <c r="EB194" t="s">
        <v>382</v>
      </c>
      <c r="EE194" t="s">
        <v>408</v>
      </c>
      <c r="EF194" t="s">
        <v>984</v>
      </c>
      <c r="EG194" t="s">
        <v>938</v>
      </c>
      <c r="EH194" t="s">
        <v>410</v>
      </c>
      <c r="EI194">
        <v>45292</v>
      </c>
      <c r="EK194" t="s">
        <v>1027</v>
      </c>
    </row>
    <row r="195" spans="1:141" hidden="1" x14ac:dyDescent="0.3">
      <c r="A195" s="9">
        <f t="shared" si="39"/>
        <v>194</v>
      </c>
      <c r="B195" s="5" t="s">
        <v>929</v>
      </c>
      <c r="C195" t="s">
        <v>197</v>
      </c>
      <c r="D195" t="s">
        <v>200</v>
      </c>
      <c r="E195" t="s">
        <v>162</v>
      </c>
      <c r="F195" s="20" t="str">
        <f t="shared" si="42"/>
        <v>Storage Natural Gas Water Heater, 50 GallonsHeat Pump Water Heater, 75+ GallonsSFm</v>
      </c>
      <c r="G195" s="21">
        <v>-498.68217054263567</v>
      </c>
      <c r="H195" s="21">
        <v>70.999999999999986</v>
      </c>
      <c r="I195" s="5">
        <v>10</v>
      </c>
      <c r="J195" s="132">
        <f t="shared" si="43"/>
        <v>1969.72</v>
      </c>
      <c r="K195" s="132">
        <f t="shared" si="44"/>
        <v>3469.5</v>
      </c>
      <c r="L195" s="22" t="s">
        <v>937</v>
      </c>
      <c r="M195" t="s">
        <v>938</v>
      </c>
      <c r="N195" t="s">
        <v>939</v>
      </c>
      <c r="O195" t="s">
        <v>625</v>
      </c>
      <c r="P195" t="s">
        <v>1025</v>
      </c>
      <c r="R195" t="s">
        <v>1028</v>
      </c>
      <c r="S195" t="s">
        <v>978</v>
      </c>
      <c r="T195" t="s">
        <v>978</v>
      </c>
      <c r="U195" t="s">
        <v>381</v>
      </c>
      <c r="V195" t="s">
        <v>382</v>
      </c>
      <c r="W195" t="s">
        <v>383</v>
      </c>
      <c r="X195" t="s">
        <v>162</v>
      </c>
      <c r="Y195" t="s">
        <v>384</v>
      </c>
      <c r="Z195" t="s">
        <v>125</v>
      </c>
      <c r="AA195" t="s">
        <v>385</v>
      </c>
      <c r="AB195" t="s">
        <v>386</v>
      </c>
      <c r="AC195" t="s">
        <v>387</v>
      </c>
      <c r="AD195" t="s">
        <v>387</v>
      </c>
      <c r="AE195" t="s">
        <v>987</v>
      </c>
      <c r="AF195">
        <v>3.3</v>
      </c>
      <c r="AG195" t="s">
        <v>944</v>
      </c>
      <c r="AH195" t="s">
        <v>979</v>
      </c>
      <c r="AI195">
        <v>0.63</v>
      </c>
      <c r="AJ195" t="s">
        <v>980</v>
      </c>
      <c r="AK195" t="s">
        <v>980</v>
      </c>
      <c r="AL195" t="s">
        <v>516</v>
      </c>
      <c r="AM195" t="s">
        <v>947</v>
      </c>
      <c r="AN195" t="s">
        <v>516</v>
      </c>
      <c r="AO195" t="s">
        <v>387</v>
      </c>
      <c r="AP195" t="s">
        <v>391</v>
      </c>
      <c r="AQ195">
        <v>0</v>
      </c>
      <c r="AR195">
        <v>-1600</v>
      </c>
      <c r="AS195">
        <v>213</v>
      </c>
      <c r="AT195">
        <v>0</v>
      </c>
      <c r="AU195">
        <v>0</v>
      </c>
      <c r="AV195">
        <v>0</v>
      </c>
      <c r="AW195">
        <v>409.45</v>
      </c>
      <c r="AX195">
        <v>1090.33</v>
      </c>
      <c r="AY195">
        <v>1969.72</v>
      </c>
      <c r="AZ195">
        <v>691.98</v>
      </c>
      <c r="BA195">
        <v>2777.52</v>
      </c>
      <c r="BB195">
        <v>0</v>
      </c>
      <c r="BC195">
        <v>0</v>
      </c>
      <c r="BD195">
        <v>0</v>
      </c>
      <c r="BE195" t="s">
        <v>382</v>
      </c>
      <c r="BF195" t="s">
        <v>948</v>
      </c>
      <c r="BG195">
        <v>10</v>
      </c>
      <c r="BI195">
        <v>0</v>
      </c>
      <c r="BJ195">
        <v>10</v>
      </c>
      <c r="BK195">
        <v>0</v>
      </c>
      <c r="BL195">
        <v>0</v>
      </c>
      <c r="BM195">
        <v>0</v>
      </c>
      <c r="BN195">
        <v>213</v>
      </c>
      <c r="BO195">
        <v>0</v>
      </c>
      <c r="BP195">
        <v>0</v>
      </c>
      <c r="BQ195">
        <v>0</v>
      </c>
      <c r="BR195">
        <v>0</v>
      </c>
      <c r="BS195">
        <v>1600</v>
      </c>
      <c r="BT195">
        <v>0</v>
      </c>
      <c r="BU195" t="s">
        <v>474</v>
      </c>
      <c r="BV195" t="s">
        <v>396</v>
      </c>
      <c r="BW195">
        <v>1</v>
      </c>
      <c r="BX195">
        <v>1</v>
      </c>
      <c r="BY195">
        <v>1</v>
      </c>
      <c r="BZ195">
        <v>1</v>
      </c>
      <c r="CA195" t="s">
        <v>397</v>
      </c>
      <c r="CB195">
        <v>1</v>
      </c>
      <c r="CC195">
        <v>0</v>
      </c>
      <c r="CD195" t="s">
        <v>398</v>
      </c>
      <c r="CE195" t="s">
        <v>399</v>
      </c>
      <c r="CF195">
        <v>0</v>
      </c>
      <c r="CG195">
        <v>210.79</v>
      </c>
      <c r="CH195">
        <v>0</v>
      </c>
      <c r="CI195">
        <v>0</v>
      </c>
      <c r="CK195">
        <v>0</v>
      </c>
      <c r="CQ195" t="s">
        <v>389</v>
      </c>
      <c r="CR195" t="b">
        <v>0</v>
      </c>
      <c r="CS195" t="s">
        <v>400</v>
      </c>
      <c r="CT195" t="s">
        <v>401</v>
      </c>
      <c r="CU195">
        <v>0</v>
      </c>
      <c r="CV195">
        <v>2864.7</v>
      </c>
      <c r="CW195">
        <v>3377.18</v>
      </c>
      <c r="CX195">
        <v>1480.79</v>
      </c>
      <c r="CY195">
        <v>0.85</v>
      </c>
      <c r="CZ195">
        <v>1.93</v>
      </c>
      <c r="DA195">
        <v>1383.91</v>
      </c>
      <c r="DB195">
        <v>0</v>
      </c>
      <c r="DC195">
        <v>0</v>
      </c>
      <c r="DD195">
        <v>210.79</v>
      </c>
      <c r="DF195">
        <v>0</v>
      </c>
      <c r="DG195">
        <v>0</v>
      </c>
      <c r="DH195">
        <v>0</v>
      </c>
      <c r="DI195">
        <v>0</v>
      </c>
      <c r="DJ195">
        <v>0</v>
      </c>
      <c r="DK195">
        <v>0</v>
      </c>
      <c r="DL195" t="s">
        <v>988</v>
      </c>
      <c r="DM195" t="s">
        <v>981</v>
      </c>
      <c r="DN195" t="s">
        <v>981</v>
      </c>
      <c r="DO195" t="s">
        <v>952</v>
      </c>
      <c r="DP195" t="s">
        <v>952</v>
      </c>
      <c r="DQ195" t="s">
        <v>952</v>
      </c>
      <c r="DR195" t="s">
        <v>953</v>
      </c>
      <c r="DS195" t="s">
        <v>954</v>
      </c>
      <c r="DT195" t="s">
        <v>954</v>
      </c>
      <c r="DU195" t="s">
        <v>955</v>
      </c>
      <c r="DV195" t="s">
        <v>956</v>
      </c>
      <c r="DW195" t="s">
        <v>387</v>
      </c>
      <c r="DZ195" t="s">
        <v>15</v>
      </c>
      <c r="EA195" t="s">
        <v>452</v>
      </c>
      <c r="EB195" t="s">
        <v>382</v>
      </c>
      <c r="EE195" t="s">
        <v>408</v>
      </c>
      <c r="EF195" t="s">
        <v>989</v>
      </c>
      <c r="EG195" t="s">
        <v>938</v>
      </c>
      <c r="EH195" t="s">
        <v>410</v>
      </c>
      <c r="EI195">
        <v>45292</v>
      </c>
      <c r="EK195" t="s">
        <v>1029</v>
      </c>
    </row>
    <row r="196" spans="1:141" hidden="1" x14ac:dyDescent="0.3">
      <c r="A196" s="9">
        <f t="shared" si="39"/>
        <v>195</v>
      </c>
      <c r="B196" s="5" t="s">
        <v>929</v>
      </c>
      <c r="C196" t="s">
        <v>199</v>
      </c>
      <c r="D196" t="s">
        <v>198</v>
      </c>
      <c r="E196" t="s">
        <v>162</v>
      </c>
      <c r="F196" s="20" t="str">
        <f t="shared" si="42"/>
        <v>Storage Natural Gas Water Heater, 60 GallonsHeat Pump Water Heater, 55 to 75 GallonsSFm</v>
      </c>
      <c r="G196" s="21">
        <v>-513.46869712351952</v>
      </c>
      <c r="H196" s="21">
        <v>75.333333333333329</v>
      </c>
      <c r="I196" s="5">
        <v>10</v>
      </c>
      <c r="J196" s="132">
        <f t="shared" si="43"/>
        <v>1436.7</v>
      </c>
      <c r="K196" s="132">
        <f t="shared" si="44"/>
        <v>2960.6200000000003</v>
      </c>
      <c r="L196" s="22" t="s">
        <v>937</v>
      </c>
      <c r="M196" t="s">
        <v>938</v>
      </c>
      <c r="N196" t="s">
        <v>939</v>
      </c>
      <c r="O196" t="s">
        <v>561</v>
      </c>
      <c r="P196" t="s">
        <v>1030</v>
      </c>
      <c r="R196" t="s">
        <v>1023</v>
      </c>
      <c r="S196" t="s">
        <v>992</v>
      </c>
      <c r="T196" t="s">
        <v>992</v>
      </c>
      <c r="U196" t="s">
        <v>381</v>
      </c>
      <c r="V196" t="s">
        <v>382</v>
      </c>
      <c r="W196" t="s">
        <v>383</v>
      </c>
      <c r="X196" t="s">
        <v>162</v>
      </c>
      <c r="Y196" t="s">
        <v>384</v>
      </c>
      <c r="Z196" t="s">
        <v>125</v>
      </c>
      <c r="AA196" t="s">
        <v>385</v>
      </c>
      <c r="AB196" t="s">
        <v>386</v>
      </c>
      <c r="AC196" t="s">
        <v>387</v>
      </c>
      <c r="AD196" t="s">
        <v>387</v>
      </c>
      <c r="AE196" t="s">
        <v>973</v>
      </c>
      <c r="AF196">
        <v>3.3</v>
      </c>
      <c r="AG196" t="s">
        <v>944</v>
      </c>
      <c r="AH196" t="s">
        <v>993</v>
      </c>
      <c r="AI196">
        <v>0.61</v>
      </c>
      <c r="AJ196" t="s">
        <v>994</v>
      </c>
      <c r="AK196" t="s">
        <v>994</v>
      </c>
      <c r="AL196" t="s">
        <v>516</v>
      </c>
      <c r="AM196" t="s">
        <v>947</v>
      </c>
      <c r="AN196" t="s">
        <v>516</v>
      </c>
      <c r="AO196" t="s">
        <v>387</v>
      </c>
      <c r="AP196" t="s">
        <v>391</v>
      </c>
      <c r="AQ196">
        <v>0</v>
      </c>
      <c r="AR196">
        <v>-1610</v>
      </c>
      <c r="AS196">
        <v>226</v>
      </c>
      <c r="AT196">
        <v>0</v>
      </c>
      <c r="AU196">
        <v>0</v>
      </c>
      <c r="AV196">
        <v>0</v>
      </c>
      <c r="AW196">
        <v>433.59</v>
      </c>
      <c r="AX196">
        <v>1090.33</v>
      </c>
      <c r="AY196">
        <v>1436.7</v>
      </c>
      <c r="AZ196">
        <v>638.34</v>
      </c>
      <c r="BA196">
        <v>2322.2800000000002</v>
      </c>
      <c r="BB196">
        <v>0</v>
      </c>
      <c r="BC196">
        <v>0</v>
      </c>
      <c r="BD196">
        <v>0</v>
      </c>
      <c r="BE196" t="s">
        <v>382</v>
      </c>
      <c r="BF196" t="s">
        <v>948</v>
      </c>
      <c r="BG196">
        <v>10</v>
      </c>
      <c r="BI196">
        <v>0</v>
      </c>
      <c r="BJ196">
        <v>10</v>
      </c>
      <c r="BK196">
        <v>0</v>
      </c>
      <c r="BL196">
        <v>0</v>
      </c>
      <c r="BM196">
        <v>0</v>
      </c>
      <c r="BN196">
        <v>226</v>
      </c>
      <c r="BO196">
        <v>0</v>
      </c>
      <c r="BP196">
        <v>0</v>
      </c>
      <c r="BQ196">
        <v>0</v>
      </c>
      <c r="BR196">
        <v>0</v>
      </c>
      <c r="BS196">
        <v>1610</v>
      </c>
      <c r="BT196">
        <v>0</v>
      </c>
      <c r="BU196" t="s">
        <v>474</v>
      </c>
      <c r="BV196" t="s">
        <v>396</v>
      </c>
      <c r="BW196">
        <v>1</v>
      </c>
      <c r="BX196">
        <v>1</v>
      </c>
      <c r="BY196">
        <v>1</v>
      </c>
      <c r="BZ196">
        <v>1</v>
      </c>
      <c r="CA196" t="s">
        <v>397</v>
      </c>
      <c r="CB196">
        <v>1</v>
      </c>
      <c r="CC196">
        <v>0</v>
      </c>
      <c r="CD196" t="s">
        <v>398</v>
      </c>
      <c r="CE196" t="s">
        <v>399</v>
      </c>
      <c r="CF196">
        <v>0</v>
      </c>
      <c r="CG196">
        <v>210.79</v>
      </c>
      <c r="CH196">
        <v>0</v>
      </c>
      <c r="CI196">
        <v>0</v>
      </c>
      <c r="CK196">
        <v>0</v>
      </c>
      <c r="CQ196" t="s">
        <v>389</v>
      </c>
      <c r="CR196" t="b">
        <v>0</v>
      </c>
      <c r="CS196" t="s">
        <v>393</v>
      </c>
      <c r="CT196" t="s">
        <v>949</v>
      </c>
      <c r="CU196">
        <v>0</v>
      </c>
      <c r="CV196">
        <v>3039.54</v>
      </c>
      <c r="CW196">
        <v>2871.94</v>
      </c>
      <c r="CX196">
        <v>1488.73</v>
      </c>
      <c r="CY196">
        <v>1.06</v>
      </c>
      <c r="CZ196">
        <v>2.04</v>
      </c>
      <c r="DA196">
        <v>1550.81</v>
      </c>
      <c r="DB196">
        <v>0</v>
      </c>
      <c r="DC196">
        <v>0</v>
      </c>
      <c r="DD196">
        <v>210.79</v>
      </c>
      <c r="DF196">
        <v>0</v>
      </c>
      <c r="DG196">
        <v>0</v>
      </c>
      <c r="DH196">
        <v>0</v>
      </c>
      <c r="DI196">
        <v>0</v>
      </c>
      <c r="DJ196">
        <v>0</v>
      </c>
      <c r="DK196">
        <v>0</v>
      </c>
      <c r="DL196" t="s">
        <v>974</v>
      </c>
      <c r="DM196" t="s">
        <v>995</v>
      </c>
      <c r="DN196" t="s">
        <v>995</v>
      </c>
      <c r="DO196" t="s">
        <v>952</v>
      </c>
      <c r="DP196" t="s">
        <v>952</v>
      </c>
      <c r="DQ196" t="s">
        <v>952</v>
      </c>
      <c r="DR196" t="s">
        <v>953</v>
      </c>
      <c r="DS196" t="s">
        <v>954</v>
      </c>
      <c r="DT196" t="s">
        <v>954</v>
      </c>
      <c r="DU196" t="s">
        <v>955</v>
      </c>
      <c r="DV196" t="s">
        <v>956</v>
      </c>
      <c r="DW196" t="s">
        <v>387</v>
      </c>
      <c r="DZ196" t="s">
        <v>15</v>
      </c>
      <c r="EA196" t="s">
        <v>452</v>
      </c>
      <c r="EB196" t="s">
        <v>382</v>
      </c>
      <c r="EC196" t="s">
        <v>994</v>
      </c>
      <c r="EE196" t="s">
        <v>957</v>
      </c>
      <c r="EF196" t="s">
        <v>996</v>
      </c>
      <c r="EG196" t="s">
        <v>938</v>
      </c>
      <c r="EH196" t="s">
        <v>410</v>
      </c>
      <c r="EI196">
        <v>45292</v>
      </c>
      <c r="EK196" t="s">
        <v>1031</v>
      </c>
    </row>
    <row r="197" spans="1:141" hidden="1" x14ac:dyDescent="0.3">
      <c r="A197" s="9">
        <f t="shared" si="39"/>
        <v>196</v>
      </c>
      <c r="B197" s="5" t="s">
        <v>929</v>
      </c>
      <c r="C197" t="s">
        <v>199</v>
      </c>
      <c r="D197" t="s">
        <v>200</v>
      </c>
      <c r="E197" t="s">
        <v>162</v>
      </c>
      <c r="F197" s="20" t="str">
        <f t="shared" si="42"/>
        <v>Storage Natural Gas Water Heater, 60 GallonsHeat Pump Water Heater, 75+ GallonsSFm</v>
      </c>
      <c r="G197" s="21">
        <v>-498.68217054263567</v>
      </c>
      <c r="H197" s="21">
        <v>75.333333333333314</v>
      </c>
      <c r="I197" s="5">
        <v>10</v>
      </c>
      <c r="J197" s="132">
        <f t="shared" si="43"/>
        <v>1945.58</v>
      </c>
      <c r="K197" s="132">
        <f t="shared" si="44"/>
        <v>3469.5</v>
      </c>
      <c r="L197" s="22" t="s">
        <v>937</v>
      </c>
      <c r="M197" t="s">
        <v>938</v>
      </c>
      <c r="N197" t="s">
        <v>939</v>
      </c>
      <c r="O197" t="s">
        <v>631</v>
      </c>
      <c r="P197" t="s">
        <v>1030</v>
      </c>
      <c r="R197" t="s">
        <v>1028</v>
      </c>
      <c r="S197" t="s">
        <v>992</v>
      </c>
      <c r="T197" t="s">
        <v>992</v>
      </c>
      <c r="U197" t="s">
        <v>381</v>
      </c>
      <c r="V197" t="s">
        <v>382</v>
      </c>
      <c r="W197" t="s">
        <v>383</v>
      </c>
      <c r="X197" t="s">
        <v>162</v>
      </c>
      <c r="Y197" t="s">
        <v>384</v>
      </c>
      <c r="Z197" t="s">
        <v>125</v>
      </c>
      <c r="AA197" t="s">
        <v>385</v>
      </c>
      <c r="AB197" t="s">
        <v>386</v>
      </c>
      <c r="AC197" t="s">
        <v>387</v>
      </c>
      <c r="AD197" t="s">
        <v>387</v>
      </c>
      <c r="AE197" t="s">
        <v>987</v>
      </c>
      <c r="AF197">
        <v>3.3</v>
      </c>
      <c r="AG197" t="s">
        <v>944</v>
      </c>
      <c r="AH197" t="s">
        <v>993</v>
      </c>
      <c r="AI197">
        <v>0.61</v>
      </c>
      <c r="AJ197" t="s">
        <v>994</v>
      </c>
      <c r="AK197" t="s">
        <v>994</v>
      </c>
      <c r="AL197" t="s">
        <v>516</v>
      </c>
      <c r="AM197" t="s">
        <v>947</v>
      </c>
      <c r="AN197" t="s">
        <v>516</v>
      </c>
      <c r="AO197" t="s">
        <v>387</v>
      </c>
      <c r="AP197" t="s">
        <v>391</v>
      </c>
      <c r="AQ197">
        <v>0</v>
      </c>
      <c r="AR197">
        <v>-1600</v>
      </c>
      <c r="AS197">
        <v>226</v>
      </c>
      <c r="AT197">
        <v>0</v>
      </c>
      <c r="AU197">
        <v>0</v>
      </c>
      <c r="AV197">
        <v>0</v>
      </c>
      <c r="AW197">
        <v>433.59</v>
      </c>
      <c r="AX197">
        <v>1090.33</v>
      </c>
      <c r="AY197">
        <v>1945.58</v>
      </c>
      <c r="AZ197">
        <v>691.98</v>
      </c>
      <c r="BA197">
        <v>2777.52</v>
      </c>
      <c r="BB197">
        <v>0</v>
      </c>
      <c r="BC197">
        <v>0</v>
      </c>
      <c r="BD197">
        <v>0</v>
      </c>
      <c r="BE197" t="s">
        <v>382</v>
      </c>
      <c r="BF197" t="s">
        <v>948</v>
      </c>
      <c r="BG197">
        <v>10</v>
      </c>
      <c r="BI197">
        <v>0</v>
      </c>
      <c r="BJ197">
        <v>10</v>
      </c>
      <c r="BK197">
        <v>0</v>
      </c>
      <c r="BL197">
        <v>0</v>
      </c>
      <c r="BM197">
        <v>0</v>
      </c>
      <c r="BN197">
        <v>226</v>
      </c>
      <c r="BO197">
        <v>0</v>
      </c>
      <c r="BP197">
        <v>0</v>
      </c>
      <c r="BQ197">
        <v>0</v>
      </c>
      <c r="BR197">
        <v>0</v>
      </c>
      <c r="BS197">
        <v>1600</v>
      </c>
      <c r="BT197">
        <v>0</v>
      </c>
      <c r="BU197" t="s">
        <v>474</v>
      </c>
      <c r="BV197" t="s">
        <v>396</v>
      </c>
      <c r="BW197">
        <v>1</v>
      </c>
      <c r="BX197">
        <v>1</v>
      </c>
      <c r="BY197">
        <v>1</v>
      </c>
      <c r="BZ197">
        <v>1</v>
      </c>
      <c r="CA197" t="s">
        <v>397</v>
      </c>
      <c r="CB197">
        <v>1</v>
      </c>
      <c r="CC197">
        <v>0</v>
      </c>
      <c r="CD197" t="s">
        <v>398</v>
      </c>
      <c r="CE197" t="s">
        <v>399</v>
      </c>
      <c r="CF197">
        <v>0</v>
      </c>
      <c r="CG197">
        <v>210.79</v>
      </c>
      <c r="CH197">
        <v>0</v>
      </c>
      <c r="CI197">
        <v>0</v>
      </c>
      <c r="CK197">
        <v>0</v>
      </c>
      <c r="CQ197" t="s">
        <v>389</v>
      </c>
      <c r="CR197" t="b">
        <v>0</v>
      </c>
      <c r="CS197" t="s">
        <v>400</v>
      </c>
      <c r="CT197" t="s">
        <v>401</v>
      </c>
      <c r="CU197">
        <v>0</v>
      </c>
      <c r="CV197">
        <v>3039.54</v>
      </c>
      <c r="CW197">
        <v>3353.94</v>
      </c>
      <c r="CX197">
        <v>1480.79</v>
      </c>
      <c r="CY197">
        <v>0.91</v>
      </c>
      <c r="CZ197">
        <v>2.0499999999999998</v>
      </c>
      <c r="DA197">
        <v>1558.75</v>
      </c>
      <c r="DB197">
        <v>0</v>
      </c>
      <c r="DC197">
        <v>0</v>
      </c>
      <c r="DD197">
        <v>210.79</v>
      </c>
      <c r="DF197">
        <v>0</v>
      </c>
      <c r="DG197">
        <v>0</v>
      </c>
      <c r="DH197">
        <v>0</v>
      </c>
      <c r="DI197">
        <v>0</v>
      </c>
      <c r="DJ197">
        <v>0</v>
      </c>
      <c r="DK197">
        <v>0</v>
      </c>
      <c r="DL197" t="s">
        <v>988</v>
      </c>
      <c r="DM197" t="s">
        <v>995</v>
      </c>
      <c r="DN197" t="s">
        <v>995</v>
      </c>
      <c r="DO197" t="s">
        <v>952</v>
      </c>
      <c r="DP197" t="s">
        <v>952</v>
      </c>
      <c r="DQ197" t="s">
        <v>952</v>
      </c>
      <c r="DR197" t="s">
        <v>953</v>
      </c>
      <c r="DS197" t="s">
        <v>954</v>
      </c>
      <c r="DT197" t="s">
        <v>954</v>
      </c>
      <c r="DU197" t="s">
        <v>955</v>
      </c>
      <c r="DV197" t="s">
        <v>956</v>
      </c>
      <c r="DW197" t="s">
        <v>387</v>
      </c>
      <c r="DZ197" t="s">
        <v>15</v>
      </c>
      <c r="EA197" t="s">
        <v>452</v>
      </c>
      <c r="EB197" t="s">
        <v>382</v>
      </c>
      <c r="EE197" t="s">
        <v>408</v>
      </c>
      <c r="EF197" t="s">
        <v>998</v>
      </c>
      <c r="EG197" t="s">
        <v>938</v>
      </c>
      <c r="EH197" t="s">
        <v>410</v>
      </c>
      <c r="EI197">
        <v>45292</v>
      </c>
      <c r="EK197" t="s">
        <v>1032</v>
      </c>
    </row>
    <row r="198" spans="1:141" hidden="1" x14ac:dyDescent="0.3">
      <c r="A198" s="9">
        <f t="shared" si="39"/>
        <v>197</v>
      </c>
      <c r="B198" s="5" t="s">
        <v>929</v>
      </c>
      <c r="C198" t="s">
        <v>201</v>
      </c>
      <c r="D198" t="s">
        <v>200</v>
      </c>
      <c r="E198" t="s">
        <v>162</v>
      </c>
      <c r="F198" s="20" t="str">
        <f t="shared" si="42"/>
        <v>Storage Natural Gas Water Heater, 75 GallonsHeat Pump Water Heater, 75+ GallonsSFm</v>
      </c>
      <c r="G198" s="21">
        <v>-498.68217054263567</v>
      </c>
      <c r="H198" s="21">
        <v>73.999999999999986</v>
      </c>
      <c r="I198" s="5">
        <v>10</v>
      </c>
      <c r="J198" s="132">
        <f t="shared" si="43"/>
        <v>687.44</v>
      </c>
      <c r="K198" s="132">
        <f t="shared" si="44"/>
        <v>3469.5</v>
      </c>
      <c r="L198" s="22" t="s">
        <v>937</v>
      </c>
      <c r="M198" t="s">
        <v>938</v>
      </c>
      <c r="N198" t="s">
        <v>939</v>
      </c>
      <c r="O198" t="s">
        <v>569</v>
      </c>
      <c r="P198" t="s">
        <v>1033</v>
      </c>
      <c r="R198" t="s">
        <v>1028</v>
      </c>
      <c r="S198" t="s">
        <v>1001</v>
      </c>
      <c r="T198" t="s">
        <v>1001</v>
      </c>
      <c r="U198" t="s">
        <v>381</v>
      </c>
      <c r="V198" t="s">
        <v>382</v>
      </c>
      <c r="W198" t="s">
        <v>383</v>
      </c>
      <c r="X198" t="s">
        <v>162</v>
      </c>
      <c r="Y198" t="s">
        <v>384</v>
      </c>
      <c r="Z198" t="s">
        <v>125</v>
      </c>
      <c r="AA198" t="s">
        <v>385</v>
      </c>
      <c r="AB198" t="s">
        <v>386</v>
      </c>
      <c r="AC198" t="s">
        <v>387</v>
      </c>
      <c r="AD198" t="s">
        <v>387</v>
      </c>
      <c r="AE198" t="s">
        <v>987</v>
      </c>
      <c r="AF198">
        <v>3.3</v>
      </c>
      <c r="AG198" t="s">
        <v>944</v>
      </c>
      <c r="AH198" t="s">
        <v>1002</v>
      </c>
      <c r="AI198">
        <v>0.59</v>
      </c>
      <c r="AJ198" t="s">
        <v>1003</v>
      </c>
      <c r="AK198" t="s">
        <v>1003</v>
      </c>
      <c r="AL198" t="s">
        <v>516</v>
      </c>
      <c r="AM198" t="s">
        <v>947</v>
      </c>
      <c r="AN198" t="s">
        <v>516</v>
      </c>
      <c r="AO198" t="s">
        <v>387</v>
      </c>
      <c r="AP198" t="s">
        <v>391</v>
      </c>
      <c r="AQ198">
        <v>0</v>
      </c>
      <c r="AR198">
        <v>-1600</v>
      </c>
      <c r="AS198">
        <v>222</v>
      </c>
      <c r="AT198">
        <v>0</v>
      </c>
      <c r="AU198">
        <v>0</v>
      </c>
      <c r="AV198">
        <v>0</v>
      </c>
      <c r="AW198">
        <v>491.08</v>
      </c>
      <c r="AX198">
        <v>2290.9699999999998</v>
      </c>
      <c r="AY198">
        <v>687.44</v>
      </c>
      <c r="AZ198">
        <v>691.98</v>
      </c>
      <c r="BA198">
        <v>2777.52</v>
      </c>
      <c r="BB198">
        <v>0</v>
      </c>
      <c r="BC198">
        <v>0</v>
      </c>
      <c r="BD198">
        <v>0</v>
      </c>
      <c r="BE198" t="s">
        <v>382</v>
      </c>
      <c r="BF198" t="s">
        <v>948</v>
      </c>
      <c r="BG198">
        <v>10</v>
      </c>
      <c r="BI198">
        <v>0</v>
      </c>
      <c r="BJ198">
        <v>10</v>
      </c>
      <c r="BK198">
        <v>0</v>
      </c>
      <c r="BL198">
        <v>0</v>
      </c>
      <c r="BM198">
        <v>0</v>
      </c>
      <c r="BN198">
        <v>222</v>
      </c>
      <c r="BO198">
        <v>0</v>
      </c>
      <c r="BP198">
        <v>0</v>
      </c>
      <c r="BQ198">
        <v>0</v>
      </c>
      <c r="BR198">
        <v>0</v>
      </c>
      <c r="BS198">
        <v>1600</v>
      </c>
      <c r="BT198">
        <v>0</v>
      </c>
      <c r="BU198" t="s">
        <v>474</v>
      </c>
      <c r="BV198" t="s">
        <v>396</v>
      </c>
      <c r="BW198">
        <v>1</v>
      </c>
      <c r="BX198">
        <v>1</v>
      </c>
      <c r="BY198">
        <v>1</v>
      </c>
      <c r="BZ198">
        <v>1</v>
      </c>
      <c r="CA198" t="s">
        <v>397</v>
      </c>
      <c r="CB198">
        <v>1</v>
      </c>
      <c r="CC198">
        <v>0</v>
      </c>
      <c r="CD198" t="s">
        <v>398</v>
      </c>
      <c r="CE198" t="s">
        <v>399</v>
      </c>
      <c r="CF198">
        <v>0</v>
      </c>
      <c r="CG198">
        <v>210.79</v>
      </c>
      <c r="CH198">
        <v>0</v>
      </c>
      <c r="CI198">
        <v>0</v>
      </c>
      <c r="CK198">
        <v>0</v>
      </c>
      <c r="CQ198" t="s">
        <v>389</v>
      </c>
      <c r="CR198" t="b">
        <v>0</v>
      </c>
      <c r="CS198" t="s">
        <v>393</v>
      </c>
      <c r="CT198" t="s">
        <v>949</v>
      </c>
      <c r="CU198">
        <v>0</v>
      </c>
      <c r="CV198">
        <v>2985.74</v>
      </c>
      <c r="CW198">
        <v>2142.64</v>
      </c>
      <c r="CX198">
        <v>1480.79</v>
      </c>
      <c r="CY198">
        <v>1.39</v>
      </c>
      <c r="CZ198">
        <v>2.02</v>
      </c>
      <c r="DA198">
        <v>1504.95</v>
      </c>
      <c r="DB198">
        <v>0</v>
      </c>
      <c r="DC198">
        <v>0</v>
      </c>
      <c r="DD198">
        <v>210.79</v>
      </c>
      <c r="DF198">
        <v>0</v>
      </c>
      <c r="DG198">
        <v>0</v>
      </c>
      <c r="DH198">
        <v>0</v>
      </c>
      <c r="DI198">
        <v>0</v>
      </c>
      <c r="DJ198">
        <v>0</v>
      </c>
      <c r="DK198">
        <v>0</v>
      </c>
      <c r="DL198" t="s">
        <v>988</v>
      </c>
      <c r="DM198" t="s">
        <v>1004</v>
      </c>
      <c r="DN198" t="s">
        <v>1004</v>
      </c>
      <c r="DO198" t="s">
        <v>952</v>
      </c>
      <c r="DP198" t="s">
        <v>952</v>
      </c>
      <c r="DQ198" t="s">
        <v>952</v>
      </c>
      <c r="DR198" t="s">
        <v>953</v>
      </c>
      <c r="DS198" t="s">
        <v>954</v>
      </c>
      <c r="DT198" t="s">
        <v>954</v>
      </c>
      <c r="DU198" t="s">
        <v>955</v>
      </c>
      <c r="DV198" t="s">
        <v>956</v>
      </c>
      <c r="DW198" t="s">
        <v>387</v>
      </c>
      <c r="DZ198" t="s">
        <v>15</v>
      </c>
      <c r="EA198" t="s">
        <v>452</v>
      </c>
      <c r="EB198" t="s">
        <v>382</v>
      </c>
      <c r="EC198" t="s">
        <v>1003</v>
      </c>
      <c r="EE198" t="s">
        <v>957</v>
      </c>
      <c r="EF198" t="s">
        <v>1005</v>
      </c>
      <c r="EG198" t="s">
        <v>938</v>
      </c>
      <c r="EH198" t="s">
        <v>410</v>
      </c>
      <c r="EI198">
        <v>45292</v>
      </c>
      <c r="EK198" t="s">
        <v>1034</v>
      </c>
    </row>
    <row r="199" spans="1:141" hidden="1" x14ac:dyDescent="0.3">
      <c r="A199" s="9">
        <f t="shared" si="39"/>
        <v>198</v>
      </c>
      <c r="B199" s="5" t="s">
        <v>929</v>
      </c>
      <c r="C199" t="s">
        <v>192</v>
      </c>
      <c r="D199" t="s">
        <v>193</v>
      </c>
      <c r="E199" t="s">
        <v>162</v>
      </c>
      <c r="F199" s="20" t="str">
        <f t="shared" si="42"/>
        <v>Tankless Natural Gas Water HeaterHeat Pump Water Heater, 45 to 55 GallonsSFm</v>
      </c>
      <c r="G199" s="21">
        <v>-386.35416666666663</v>
      </c>
      <c r="H199" s="21">
        <v>29.500000000000004</v>
      </c>
      <c r="I199" s="5">
        <v>10</v>
      </c>
      <c r="J199" s="132">
        <f t="shared" si="43"/>
        <v>1020.36</v>
      </c>
      <c r="K199" s="132">
        <f t="shared" si="44"/>
        <v>2491.5</v>
      </c>
      <c r="L199" s="22" t="s">
        <v>937</v>
      </c>
      <c r="M199" t="s">
        <v>938</v>
      </c>
      <c r="N199" t="s">
        <v>939</v>
      </c>
      <c r="O199" t="s">
        <v>587</v>
      </c>
      <c r="P199" t="s">
        <v>1035</v>
      </c>
      <c r="R199" t="s">
        <v>1017</v>
      </c>
      <c r="S199" t="s">
        <v>1008</v>
      </c>
      <c r="T199" t="s">
        <v>1008</v>
      </c>
      <c r="U199" t="s">
        <v>381</v>
      </c>
      <c r="V199" t="s">
        <v>382</v>
      </c>
      <c r="W199" t="s">
        <v>383</v>
      </c>
      <c r="X199" t="s">
        <v>162</v>
      </c>
      <c r="Y199" t="s">
        <v>384</v>
      </c>
      <c r="Z199" t="s">
        <v>125</v>
      </c>
      <c r="AA199" t="s">
        <v>385</v>
      </c>
      <c r="AB199" t="s">
        <v>386</v>
      </c>
      <c r="AC199" t="s">
        <v>387</v>
      </c>
      <c r="AD199" t="s">
        <v>387</v>
      </c>
      <c r="AE199" t="s">
        <v>943</v>
      </c>
      <c r="AF199">
        <v>3.3</v>
      </c>
      <c r="AG199" t="s">
        <v>1009</v>
      </c>
      <c r="AH199" t="s">
        <v>1010</v>
      </c>
      <c r="AI199">
        <v>0.81</v>
      </c>
      <c r="AJ199" t="s">
        <v>946</v>
      </c>
      <c r="AK199" t="s">
        <v>946</v>
      </c>
      <c r="AL199" t="s">
        <v>516</v>
      </c>
      <c r="AM199" t="s">
        <v>1011</v>
      </c>
      <c r="AN199" t="s">
        <v>516</v>
      </c>
      <c r="AO199" t="s">
        <v>387</v>
      </c>
      <c r="AP199" t="s">
        <v>391</v>
      </c>
      <c r="AQ199">
        <v>0</v>
      </c>
      <c r="AR199">
        <v>-1620</v>
      </c>
      <c r="AS199">
        <v>118</v>
      </c>
      <c r="AT199">
        <v>0</v>
      </c>
      <c r="AU199">
        <v>0</v>
      </c>
      <c r="AV199">
        <v>0</v>
      </c>
      <c r="AW199">
        <v>409.08</v>
      </c>
      <c r="AX199">
        <v>1062.06</v>
      </c>
      <c r="AY199">
        <v>1020.36</v>
      </c>
      <c r="AZ199">
        <v>596.20000000000005</v>
      </c>
      <c r="BA199">
        <v>1895.3</v>
      </c>
      <c r="BB199">
        <v>0</v>
      </c>
      <c r="BC199">
        <v>0</v>
      </c>
      <c r="BD199">
        <v>0</v>
      </c>
      <c r="BE199" t="s">
        <v>382</v>
      </c>
      <c r="BF199" t="s">
        <v>948</v>
      </c>
      <c r="BG199">
        <v>10</v>
      </c>
      <c r="BI199">
        <v>0</v>
      </c>
      <c r="BJ199">
        <v>10</v>
      </c>
      <c r="BK199">
        <v>0</v>
      </c>
      <c r="BL199">
        <v>0</v>
      </c>
      <c r="BM199">
        <v>0</v>
      </c>
      <c r="BN199">
        <v>118</v>
      </c>
      <c r="BO199">
        <v>0</v>
      </c>
      <c r="BP199">
        <v>0</v>
      </c>
      <c r="BQ199">
        <v>0</v>
      </c>
      <c r="BR199">
        <v>0</v>
      </c>
      <c r="BS199">
        <v>1620</v>
      </c>
      <c r="BT199">
        <v>0</v>
      </c>
      <c r="BU199" t="s">
        <v>474</v>
      </c>
      <c r="BV199" t="s">
        <v>396</v>
      </c>
      <c r="BW199">
        <v>1</v>
      </c>
      <c r="BX199">
        <v>1</v>
      </c>
      <c r="BY199">
        <v>1</v>
      </c>
      <c r="BZ199">
        <v>1</v>
      </c>
      <c r="CA199" t="s">
        <v>397</v>
      </c>
      <c r="CB199">
        <v>1</v>
      </c>
      <c r="CC199">
        <v>0</v>
      </c>
      <c r="CD199" t="s">
        <v>398</v>
      </c>
      <c r="CE199" t="s">
        <v>399</v>
      </c>
      <c r="CF199">
        <v>0</v>
      </c>
      <c r="CG199">
        <v>210.79</v>
      </c>
      <c r="CH199">
        <v>0</v>
      </c>
      <c r="CI199">
        <v>0</v>
      </c>
      <c r="CK199">
        <v>0</v>
      </c>
      <c r="CQ199" t="s">
        <v>389</v>
      </c>
      <c r="CR199" t="b">
        <v>0</v>
      </c>
      <c r="CS199" t="s">
        <v>400</v>
      </c>
      <c r="CT199" t="s">
        <v>401</v>
      </c>
      <c r="CU199">
        <v>0</v>
      </c>
      <c r="CV199">
        <v>1587.02</v>
      </c>
      <c r="CW199">
        <v>2479.04</v>
      </c>
      <c r="CX199">
        <v>1496.66</v>
      </c>
      <c r="CY199">
        <v>0.64</v>
      </c>
      <c r="CZ199">
        <v>1.06</v>
      </c>
      <c r="DA199">
        <v>90.35</v>
      </c>
      <c r="DB199">
        <v>0</v>
      </c>
      <c r="DC199">
        <v>0</v>
      </c>
      <c r="DD199">
        <v>210.79</v>
      </c>
      <c r="DF199">
        <v>0</v>
      </c>
      <c r="DG199">
        <v>0</v>
      </c>
      <c r="DH199">
        <v>0</v>
      </c>
      <c r="DI199">
        <v>0</v>
      </c>
      <c r="DJ199">
        <v>0</v>
      </c>
      <c r="DK199">
        <v>0</v>
      </c>
      <c r="DL199" t="s">
        <v>950</v>
      </c>
      <c r="DM199" t="s">
        <v>1012</v>
      </c>
      <c r="DN199" t="s">
        <v>1012</v>
      </c>
      <c r="DO199" t="s">
        <v>952</v>
      </c>
      <c r="DP199" t="s">
        <v>952</v>
      </c>
      <c r="DQ199" t="s">
        <v>952</v>
      </c>
      <c r="DR199" t="s">
        <v>953</v>
      </c>
      <c r="DS199" t="s">
        <v>1013</v>
      </c>
      <c r="DT199" t="s">
        <v>1013</v>
      </c>
      <c r="DU199" t="s">
        <v>955</v>
      </c>
      <c r="DV199" t="s">
        <v>956</v>
      </c>
      <c r="DW199" t="s">
        <v>387</v>
      </c>
      <c r="DZ199" t="s">
        <v>15</v>
      </c>
      <c r="EA199" t="s">
        <v>452</v>
      </c>
      <c r="EB199" t="s">
        <v>382</v>
      </c>
      <c r="EE199" t="s">
        <v>408</v>
      </c>
      <c r="EF199" t="s">
        <v>1014</v>
      </c>
      <c r="EG199" t="s">
        <v>938</v>
      </c>
      <c r="EH199" t="s">
        <v>410</v>
      </c>
      <c r="EI199">
        <v>45292</v>
      </c>
      <c r="EK199" t="s">
        <v>1036</v>
      </c>
    </row>
  </sheetData>
  <autoFilter ref="A1:EM199" xr:uid="{0A136199-18C7-48A1-B59D-61DDC10FEF26}">
    <filterColumn colId="1">
      <filters>
        <filter val="Central Heat Pump"/>
        <filter val="Central HP"/>
        <filter val="Ductless"/>
        <filter val="Ductless Heat Pump"/>
      </filters>
    </filterColumn>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a2bb9f03-6e4e-4dd5-a31a-b2167fc2f2c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CFEFFCC8521DE468DE140B675428ABF" ma:contentTypeVersion="16" ma:contentTypeDescription="Create a new document." ma:contentTypeScope="" ma:versionID="71dbe9f2b1c75ae7a138821c02ebd310">
  <xsd:schema xmlns:xsd="http://www.w3.org/2001/XMLSchema" xmlns:xs="http://www.w3.org/2001/XMLSchema" xmlns:p="http://schemas.microsoft.com/office/2006/metadata/properties" xmlns:ns3="a2bb9f03-6e4e-4dd5-a31a-b2167fc2f2c5" xmlns:ns4="e52cb852-f8e5-4809-9021-9d59c0b666d2" targetNamespace="http://schemas.microsoft.com/office/2006/metadata/properties" ma:root="true" ma:fieldsID="76e05e1e74fa9d48a7023ae59cd227e0" ns3:_="" ns4:_="">
    <xsd:import namespace="a2bb9f03-6e4e-4dd5-a31a-b2167fc2f2c5"/>
    <xsd:import namespace="e52cb852-f8e5-4809-9021-9d59c0b666d2"/>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DateTaken"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bb9f03-6e4e-4dd5-a31a-b2167fc2f2c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element name="_activity" ma:index="20" nillable="true" ma:displayName="_activity" ma:hidden="true" ma:internalName="_activity">
      <xsd:simpleType>
        <xsd:restriction base="dms:Note"/>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ystemTags" ma:index="22" nillable="true" ma:displayName="MediaServiceSystemTags" ma:hidden="true" ma:internalName="MediaServiceSystemTags" ma:readOnly="true">
      <xsd:simpleType>
        <xsd:restriction base="dms:Note"/>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52cb852-f8e5-4809-9021-9d59c0b666d2"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61F93A3-C700-4DAF-96AD-2971993E676A}">
  <ds:schemaRefs>
    <ds:schemaRef ds:uri="http://schemas.microsoft.com/office/2006/documentManagement/types"/>
    <ds:schemaRef ds:uri="a2bb9f03-6e4e-4dd5-a31a-b2167fc2f2c5"/>
    <ds:schemaRef ds:uri="http://schemas.microsoft.com/office/2006/metadata/properties"/>
    <ds:schemaRef ds:uri="http://purl.org/dc/terms/"/>
    <ds:schemaRef ds:uri="http://schemas.microsoft.com/office/infopath/2007/PartnerControls"/>
    <ds:schemaRef ds:uri="http://www.w3.org/XML/1998/namespace"/>
    <ds:schemaRef ds:uri="http://purl.org/dc/dcmitype/"/>
    <ds:schemaRef ds:uri="http://schemas.openxmlformats.org/package/2006/metadata/core-properties"/>
    <ds:schemaRef ds:uri="e52cb852-f8e5-4809-9021-9d59c0b666d2"/>
    <ds:schemaRef ds:uri="http://purl.org/dc/elements/1.1/"/>
  </ds:schemaRefs>
</ds:datastoreItem>
</file>

<file path=customXml/itemProps2.xml><?xml version="1.0" encoding="utf-8"?>
<ds:datastoreItem xmlns:ds="http://schemas.openxmlformats.org/officeDocument/2006/customXml" ds:itemID="{9C1AB87F-EB92-4226-8AB4-31A75F6DF8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2bb9f03-6e4e-4dd5-a31a-b2167fc2f2c5"/>
    <ds:schemaRef ds:uri="e52cb852-f8e5-4809-9021-9d59c0b666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8C391C-C8B6-471D-AB7C-44F8B3DCD1F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24</vt:i4>
      </vt:variant>
    </vt:vector>
  </HeadingPairs>
  <TitlesOfParts>
    <vt:vector size="28" baseType="lpstr">
      <vt:lpstr>Estimator</vt:lpstr>
      <vt:lpstr>Estimator Instructions</vt:lpstr>
      <vt:lpstr>middleman (hidden)</vt:lpstr>
      <vt:lpstr>permutations paste (hidden)</vt:lpstr>
      <vt:lpstr>bill</vt:lpstr>
      <vt:lpstr>central_post</vt:lpstr>
      <vt:lpstr>cooktop_oven</vt:lpstr>
      <vt:lpstr>ductless_post</vt:lpstr>
      <vt:lpstr>dwelling</vt:lpstr>
      <vt:lpstr>ERrange</vt:lpstr>
      <vt:lpstr>gasrange</vt:lpstr>
      <vt:lpstr>HVACpre</vt:lpstr>
      <vt:lpstr>induction</vt:lpstr>
      <vt:lpstr>oven</vt:lpstr>
      <vt:lpstr>PV</vt:lpstr>
      <vt:lpstr>range_any</vt:lpstr>
      <vt:lpstr>tank</vt:lpstr>
      <vt:lpstr>tankless</vt:lpstr>
      <vt:lpstr>water40</vt:lpstr>
      <vt:lpstr>water50</vt:lpstr>
      <vt:lpstr>water60</vt:lpstr>
      <vt:lpstr>water75</vt:lpstr>
      <vt:lpstr>wh_option1</vt:lpstr>
      <vt:lpstr>wh_option2</vt:lpstr>
      <vt:lpstr>wh_option3</vt:lpstr>
      <vt:lpstr>wh_option4</vt:lpstr>
      <vt:lpstr>wh_option5</vt:lpstr>
      <vt:lpstr>wh_option6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Zephaniah Davis</dc:creator>
  <cp:keywords/>
  <dc:description/>
  <cp:lastModifiedBy>Jarrod Juanitas</cp:lastModifiedBy>
  <cp:revision/>
  <dcterms:created xsi:type="dcterms:W3CDTF">2024-02-09T19:28:20Z</dcterms:created>
  <dcterms:modified xsi:type="dcterms:W3CDTF">2024-05-22T22:22:54Z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0x0101004CFEFFCC8521DE468DE140B675428ABF</vt:lpwstr>
  </property>
</Properties>
</file>